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8" sheetId="1" r:id="rId1"/>
    <sheet name="01.04.2008" sheetId="2" r:id="rId2"/>
    <sheet name="01.07.2008" sheetId="3" r:id="rId3"/>
    <sheet name="01.10.2008" sheetId="4" r:id="rId4"/>
  </sheets>
  <definedNames/>
  <calcPr fullCalcOnLoad="1"/>
</workbook>
</file>

<file path=xl/sharedStrings.xml><?xml version="1.0" encoding="utf-8"?>
<sst xmlns="http://schemas.openxmlformats.org/spreadsheetml/2006/main" count="174" uniqueCount="42">
  <si>
    <t>ROA</t>
  </si>
  <si>
    <t>ROE</t>
  </si>
  <si>
    <t>-</t>
  </si>
  <si>
    <t xml:space="preserve">№ </t>
  </si>
  <si>
    <t>Name of banking conglomerate</t>
  </si>
  <si>
    <t>Assets</t>
  </si>
  <si>
    <t>Liabilities</t>
  </si>
  <si>
    <t>Total</t>
  </si>
  <si>
    <t>cash</t>
  </si>
  <si>
    <t>securities</t>
  </si>
  <si>
    <t>loan originations</t>
  </si>
  <si>
    <t>other assets</t>
  </si>
  <si>
    <t>customers' funds</t>
  </si>
  <si>
    <t>outstanding securities</t>
  </si>
  <si>
    <t>received loans</t>
  </si>
  <si>
    <t>other liabilities</t>
  </si>
  <si>
    <t xml:space="preserve">On-balance sheet equity capital </t>
  </si>
  <si>
    <t>charter capital</t>
  </si>
  <si>
    <t xml:space="preserve">retained earnings </t>
  </si>
  <si>
    <t>other capital</t>
  </si>
  <si>
    <t>Net profit</t>
  </si>
  <si>
    <t>Ratios</t>
  </si>
  <si>
    <t>Information about main indicators of banking conglomerates on 01.01.2008</t>
  </si>
  <si>
    <t>Information about main indicators of banking conglomerates on 01.04.2008</t>
  </si>
  <si>
    <t>Information about main indicators of banking conglomerates on 01.07.2008</t>
  </si>
  <si>
    <t>Information about main indicators of banking conglomerates on 01.10.2008</t>
  </si>
  <si>
    <t>"Bank TuranAlem" JSC</t>
  </si>
  <si>
    <t xml:space="preserve">"Kazkommertsbank" JSC </t>
  </si>
  <si>
    <t xml:space="preserve">"Halyk Bank Kazakhstan" JSC </t>
  </si>
  <si>
    <t xml:space="preserve">"Alliance Bank" JSC </t>
  </si>
  <si>
    <t xml:space="preserve">"ATFBank" JSC </t>
  </si>
  <si>
    <t>"Bank CenterCredit" JSC</t>
  </si>
  <si>
    <t>"Bank Caspian" JSC</t>
  </si>
  <si>
    <t>"Eurasian Bank" JSC</t>
  </si>
  <si>
    <t>"Nurbank" JSC</t>
  </si>
  <si>
    <t>"Tsesnabank" JSC</t>
  </si>
  <si>
    <t>"Eximbank Kazakhstan" JSC</t>
  </si>
  <si>
    <t>"Kazincombank" JSC</t>
  </si>
  <si>
    <t>"Senim Bank" JSC</t>
  </si>
  <si>
    <t>thousands tenge</t>
  </si>
  <si>
    <t>"Astana-Finance" Bank" JSC</t>
  </si>
  <si>
    <t>"Joint Bank "LARIBA - Bank" JSC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</si>
</sst>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%"/>
  </numFmts>
  <fonts count="38">
    <font>
      <sz val="8"/>
      <name val="Times New Roman Cyr"/>
      <family val="0"/>
    </font>
    <font>
      <sz val="10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52" applyFont="1" applyFill="1" applyBorder="1" applyAlignment="1">
      <alignment horizontal="left" vertical="center" wrapText="1"/>
      <protection/>
    </xf>
    <xf numFmtId="3" fontId="20" fillId="0" borderId="11" xfId="59" applyNumberFormat="1" applyFont="1" applyBorder="1" applyAlignment="1">
      <alignment horizontal="right" vertical="center"/>
    </xf>
    <xf numFmtId="3" fontId="20" fillId="0" borderId="11" xfId="59" applyNumberFormat="1" applyFont="1" applyFill="1" applyBorder="1" applyAlignment="1">
      <alignment horizontal="right" vertical="center"/>
    </xf>
    <xf numFmtId="10" fontId="20" fillId="0" borderId="11" xfId="0" applyNumberFormat="1" applyFont="1" applyBorder="1" applyAlignment="1">
      <alignment horizontal="right" vertical="center"/>
    </xf>
    <xf numFmtId="3" fontId="20" fillId="0" borderId="11" xfId="59" applyNumberFormat="1" applyFont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52" applyFont="1" applyFill="1" applyBorder="1" applyAlignment="1">
      <alignment horizontal="left" vertical="center" wrapText="1"/>
      <protection/>
    </xf>
    <xf numFmtId="3" fontId="20" fillId="0" borderId="12" xfId="59" applyNumberFormat="1" applyFont="1" applyBorder="1" applyAlignment="1">
      <alignment horizontal="right" vertical="center"/>
    </xf>
    <xf numFmtId="3" fontId="20" fillId="0" borderId="12" xfId="59" applyNumberFormat="1" applyFont="1" applyFill="1" applyBorder="1" applyAlignment="1">
      <alignment horizontal="right" vertical="center"/>
    </xf>
    <xf numFmtId="10" fontId="20" fillId="0" borderId="12" xfId="0" applyNumberFormat="1" applyFont="1" applyBorder="1" applyAlignment="1">
      <alignment horizontal="right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52" applyFont="1" applyFill="1" applyBorder="1" applyAlignment="1">
      <alignment horizontal="left" vertical="center" wrapText="1"/>
      <protection/>
    </xf>
    <xf numFmtId="3" fontId="20" fillId="0" borderId="14" xfId="59" applyNumberFormat="1" applyFont="1" applyBorder="1" applyAlignment="1">
      <alignment horizontal="right" vertical="center"/>
    </xf>
    <xf numFmtId="10" fontId="20" fillId="0" borderId="14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3" fontId="19" fillId="0" borderId="15" xfId="59" applyNumberFormat="1" applyFont="1" applyBorder="1" applyAlignment="1">
      <alignment horizontal="right" vertical="center"/>
    </xf>
    <xf numFmtId="10" fontId="19" fillId="0" borderId="15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ud norm_01.01.08_site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zoomScale="66" zoomScaleNormal="66" zoomScalePageLayoutView="0" workbookViewId="0" topLeftCell="A1">
      <selection activeCell="A2" sqref="A2:S2"/>
    </sheetView>
  </sheetViews>
  <sheetFormatPr defaultColWidth="9.140625" defaultRowHeight="12"/>
  <cols>
    <col min="1" max="1" width="8.28125" style="5" customWidth="1"/>
    <col min="2" max="2" width="41.00390625" style="10" customWidth="1"/>
    <col min="3" max="17" width="22.28125" style="5" customWidth="1"/>
    <col min="18" max="18" width="14.7109375" style="5" customWidth="1"/>
    <col min="19" max="19" width="14.421875" style="5" customWidth="1"/>
    <col min="20" max="16384" width="9.28125" style="5" customWidth="1"/>
  </cols>
  <sheetData>
    <row r="1" spans="1:17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s="3" customFormat="1" ht="33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  <c r="W2" s="4"/>
      <c r="X2" s="4"/>
      <c r="Y2" s="4"/>
      <c r="Z2" s="4"/>
      <c r="AA2" s="4"/>
    </row>
    <row r="3" spans="1:17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3" customFormat="1" ht="15.75">
      <c r="Q4" s="3" t="s">
        <v>39</v>
      </c>
    </row>
    <row r="5" spans="1:19" ht="24.75" customHeight="1">
      <c r="A5" s="38" t="s">
        <v>3</v>
      </c>
      <c r="B5" s="39" t="s">
        <v>4</v>
      </c>
      <c r="C5" s="36" t="s">
        <v>5</v>
      </c>
      <c r="D5" s="36"/>
      <c r="E5" s="36"/>
      <c r="F5" s="36"/>
      <c r="G5" s="36"/>
      <c r="H5" s="36" t="s">
        <v>6</v>
      </c>
      <c r="I5" s="36"/>
      <c r="J5" s="36"/>
      <c r="K5" s="36"/>
      <c r="L5" s="37"/>
      <c r="M5" s="36" t="s">
        <v>16</v>
      </c>
      <c r="N5" s="36"/>
      <c r="O5" s="36"/>
      <c r="P5" s="36"/>
      <c r="Q5" s="36" t="s">
        <v>20</v>
      </c>
      <c r="R5" s="34" t="s">
        <v>21</v>
      </c>
      <c r="S5" s="35"/>
    </row>
    <row r="6" spans="1:19" ht="15" customHeight="1">
      <c r="A6" s="38"/>
      <c r="B6" s="39"/>
      <c r="C6" s="36"/>
      <c r="D6" s="36"/>
      <c r="E6" s="36"/>
      <c r="F6" s="36"/>
      <c r="G6" s="36"/>
      <c r="H6" s="37"/>
      <c r="I6" s="37"/>
      <c r="J6" s="37"/>
      <c r="K6" s="37"/>
      <c r="L6" s="37"/>
      <c r="M6" s="36"/>
      <c r="N6" s="36"/>
      <c r="O6" s="36"/>
      <c r="P6" s="36"/>
      <c r="Q6" s="36"/>
      <c r="R6" s="34"/>
      <c r="S6" s="35"/>
    </row>
    <row r="7" spans="1:19" ht="60" customHeight="1">
      <c r="A7" s="38"/>
      <c r="B7" s="39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7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7</v>
      </c>
      <c r="N7" s="23" t="s">
        <v>17</v>
      </c>
      <c r="O7" s="23" t="s">
        <v>18</v>
      </c>
      <c r="P7" s="23" t="s">
        <v>19</v>
      </c>
      <c r="Q7" s="36"/>
      <c r="R7" s="6" t="s">
        <v>0</v>
      </c>
      <c r="S7" s="24" t="s">
        <v>1</v>
      </c>
    </row>
    <row r="8" spans="1:19" ht="34.5" customHeight="1">
      <c r="A8" s="18">
        <v>1</v>
      </c>
      <c r="B8" s="19" t="s">
        <v>26</v>
      </c>
      <c r="C8" s="20">
        <v>3064617000</v>
      </c>
      <c r="D8" s="20">
        <v>99723000</v>
      </c>
      <c r="E8" s="21">
        <v>57819000</v>
      </c>
      <c r="F8" s="20">
        <v>2379810000</v>
      </c>
      <c r="G8" s="20">
        <v>527265000</v>
      </c>
      <c r="H8" s="20">
        <v>2612586000</v>
      </c>
      <c r="I8" s="20">
        <v>652508000</v>
      </c>
      <c r="J8" s="20">
        <v>1084445000</v>
      </c>
      <c r="K8" s="20">
        <v>836217000</v>
      </c>
      <c r="L8" s="20">
        <v>39416000</v>
      </c>
      <c r="M8" s="20">
        <v>452031000</v>
      </c>
      <c r="N8" s="20">
        <v>303427000</v>
      </c>
      <c r="O8" s="20">
        <v>129938000</v>
      </c>
      <c r="P8" s="20">
        <v>18666000</v>
      </c>
      <c r="Q8" s="21">
        <v>64705000</v>
      </c>
      <c r="R8" s="22">
        <v>0.021</v>
      </c>
      <c r="S8" s="22">
        <v>0.143</v>
      </c>
    </row>
    <row r="9" spans="1:19" ht="34.5" customHeight="1">
      <c r="A9" s="11">
        <v>2</v>
      </c>
      <c r="B9" s="12" t="s">
        <v>27</v>
      </c>
      <c r="C9" s="14">
        <v>2997249039</v>
      </c>
      <c r="D9" s="13">
        <v>168148341</v>
      </c>
      <c r="E9" s="14">
        <v>3411128</v>
      </c>
      <c r="F9" s="13">
        <v>2366334838</v>
      </c>
      <c r="G9" s="13">
        <v>459354732</v>
      </c>
      <c r="H9" s="13">
        <v>2676963892</v>
      </c>
      <c r="I9" s="13">
        <v>894033890</v>
      </c>
      <c r="J9" s="13">
        <v>739688063</v>
      </c>
      <c r="K9" s="13">
        <v>831596778</v>
      </c>
      <c r="L9" s="13">
        <v>211645161</v>
      </c>
      <c r="M9" s="13">
        <v>320285147</v>
      </c>
      <c r="N9" s="13">
        <v>2758091</v>
      </c>
      <c r="O9" s="13">
        <v>87305988</v>
      </c>
      <c r="P9" s="13">
        <v>230221068</v>
      </c>
      <c r="Q9" s="14">
        <v>87305988</v>
      </c>
      <c r="R9" s="15">
        <v>0.029128706645320572</v>
      </c>
      <c r="S9" s="15">
        <v>0.03261380859895439</v>
      </c>
    </row>
    <row r="10" spans="1:19" ht="34.5" customHeight="1">
      <c r="A10" s="11">
        <v>3</v>
      </c>
      <c r="B10" s="12" t="s">
        <v>28</v>
      </c>
      <c r="C10" s="13">
        <v>1603764576</v>
      </c>
      <c r="D10" s="13">
        <v>255488424</v>
      </c>
      <c r="E10" s="14">
        <v>108322147</v>
      </c>
      <c r="F10" s="13">
        <v>1040272772</v>
      </c>
      <c r="G10" s="13">
        <v>199681233</v>
      </c>
      <c r="H10" s="13">
        <v>1431867544</v>
      </c>
      <c r="I10" s="13">
        <v>932338041</v>
      </c>
      <c r="J10" s="13">
        <v>224886463</v>
      </c>
      <c r="K10" s="13">
        <v>247451825</v>
      </c>
      <c r="L10" s="13">
        <v>27191215</v>
      </c>
      <c r="M10" s="13">
        <v>171897032</v>
      </c>
      <c r="N10" s="13">
        <v>130000</v>
      </c>
      <c r="O10" s="13">
        <v>109742282</v>
      </c>
      <c r="P10" s="13">
        <v>62024750</v>
      </c>
      <c r="Q10" s="14">
        <v>116509305</v>
      </c>
      <c r="R10" s="15">
        <v>0.07264738649521088</v>
      </c>
      <c r="S10" s="15">
        <v>0.08136877289258537</v>
      </c>
    </row>
    <row r="11" spans="1:19" ht="34.5" customHeight="1">
      <c r="A11" s="11">
        <v>4</v>
      </c>
      <c r="B11" s="12" t="s">
        <v>29</v>
      </c>
      <c r="C11" s="13">
        <v>1214437721</v>
      </c>
      <c r="D11" s="13">
        <v>109400637</v>
      </c>
      <c r="E11" s="14">
        <v>3097517</v>
      </c>
      <c r="F11" s="13">
        <v>836276974</v>
      </c>
      <c r="G11" s="13">
        <v>265662593</v>
      </c>
      <c r="H11" s="13">
        <v>986841590</v>
      </c>
      <c r="I11" s="13">
        <v>223296775</v>
      </c>
      <c r="J11" s="13">
        <v>319028254</v>
      </c>
      <c r="K11" s="13">
        <v>384090837</v>
      </c>
      <c r="L11" s="13">
        <v>60425724</v>
      </c>
      <c r="M11" s="13">
        <v>227596131</v>
      </c>
      <c r="N11" s="13">
        <v>84705845</v>
      </c>
      <c r="O11" s="13">
        <v>107153827</v>
      </c>
      <c r="P11" s="13">
        <v>35736459</v>
      </c>
      <c r="Q11" s="13">
        <v>105660315</v>
      </c>
      <c r="R11" s="15">
        <v>0.08700348578846556</v>
      </c>
      <c r="S11" s="15">
        <v>0.1070691751043853</v>
      </c>
    </row>
    <row r="12" spans="1:19" ht="34.5" customHeight="1">
      <c r="A12" s="11">
        <v>5</v>
      </c>
      <c r="B12" s="12" t="s">
        <v>30</v>
      </c>
      <c r="C12" s="13">
        <v>984977421</v>
      </c>
      <c r="D12" s="13">
        <v>57759513</v>
      </c>
      <c r="E12" s="14">
        <v>15603285</v>
      </c>
      <c r="F12" s="13">
        <v>783253258</v>
      </c>
      <c r="G12" s="13">
        <v>128361365</v>
      </c>
      <c r="H12" s="13">
        <v>908322184</v>
      </c>
      <c r="I12" s="13">
        <v>380605239</v>
      </c>
      <c r="J12" s="13">
        <v>174987265</v>
      </c>
      <c r="K12" s="13">
        <v>141230935</v>
      </c>
      <c r="L12" s="13">
        <v>211498745</v>
      </c>
      <c r="M12" s="13">
        <v>76655237</v>
      </c>
      <c r="N12" s="13">
        <v>44130644</v>
      </c>
      <c r="O12" s="13">
        <v>15945609</v>
      </c>
      <c r="P12" s="13">
        <v>16578984</v>
      </c>
      <c r="Q12" s="13">
        <v>7244026</v>
      </c>
      <c r="R12" s="15">
        <v>0.007354509703019883</v>
      </c>
      <c r="S12" s="15">
        <v>0.00797517238662972</v>
      </c>
    </row>
    <row r="13" spans="1:19" ht="34.5" customHeight="1">
      <c r="A13" s="11">
        <v>6</v>
      </c>
      <c r="B13" s="12" t="s">
        <v>31</v>
      </c>
      <c r="C13" s="13">
        <v>880424490</v>
      </c>
      <c r="D13" s="13">
        <v>123546863</v>
      </c>
      <c r="E13" s="14">
        <v>66051186</v>
      </c>
      <c r="F13" s="13">
        <v>625547100</v>
      </c>
      <c r="G13" s="13">
        <v>65279341</v>
      </c>
      <c r="H13" s="13">
        <v>809067493</v>
      </c>
      <c r="I13" s="13">
        <v>313443602</v>
      </c>
      <c r="J13" s="13">
        <v>188682555</v>
      </c>
      <c r="K13" s="13">
        <v>302192727</v>
      </c>
      <c r="L13" s="13">
        <v>4748609</v>
      </c>
      <c r="M13" s="13">
        <v>71356997</v>
      </c>
      <c r="N13" s="13">
        <v>36298495</v>
      </c>
      <c r="O13" s="13">
        <v>33293341</v>
      </c>
      <c r="P13" s="13">
        <v>1765161</v>
      </c>
      <c r="Q13" s="13">
        <v>14467178</v>
      </c>
      <c r="R13" s="15">
        <v>0.01643204859056113</v>
      </c>
      <c r="S13" s="15">
        <v>0.01788129930465517</v>
      </c>
    </row>
    <row r="14" spans="1:19" ht="34.5" customHeight="1">
      <c r="A14" s="11">
        <v>7</v>
      </c>
      <c r="B14" s="12" t="s">
        <v>32</v>
      </c>
      <c r="C14" s="13">
        <v>270110882</v>
      </c>
      <c r="D14" s="13">
        <v>34088999</v>
      </c>
      <c r="E14" s="14">
        <v>33295027</v>
      </c>
      <c r="F14" s="13">
        <v>187657041</v>
      </c>
      <c r="G14" s="13">
        <v>15069815</v>
      </c>
      <c r="H14" s="13">
        <v>228784360</v>
      </c>
      <c r="I14" s="13">
        <v>76717109</v>
      </c>
      <c r="J14" s="13">
        <v>41614264</v>
      </c>
      <c r="K14" s="13">
        <v>68561490</v>
      </c>
      <c r="L14" s="13">
        <v>41891497</v>
      </c>
      <c r="M14" s="13">
        <v>41326522</v>
      </c>
      <c r="N14" s="13">
        <v>17677312</v>
      </c>
      <c r="O14" s="13">
        <v>20752841</v>
      </c>
      <c r="P14" s="13">
        <v>2896369</v>
      </c>
      <c r="Q14" s="16">
        <v>8432515</v>
      </c>
      <c r="R14" s="15">
        <v>0.031218716319618697</v>
      </c>
      <c r="S14" s="15">
        <v>0.036857917210774374</v>
      </c>
    </row>
    <row r="15" spans="1:19" ht="34.5" customHeight="1">
      <c r="A15" s="11">
        <v>8</v>
      </c>
      <c r="B15" s="12" t="s">
        <v>33</v>
      </c>
      <c r="C15" s="13">
        <v>248610296</v>
      </c>
      <c r="D15" s="13">
        <v>13996910</v>
      </c>
      <c r="E15" s="14">
        <v>38292555</v>
      </c>
      <c r="F15" s="13">
        <v>114712537</v>
      </c>
      <c r="G15" s="13">
        <v>81608294</v>
      </c>
      <c r="H15" s="13">
        <v>190607507</v>
      </c>
      <c r="I15" s="13">
        <v>84881212</v>
      </c>
      <c r="J15" s="13">
        <v>10532435</v>
      </c>
      <c r="K15" s="13">
        <v>14412455</v>
      </c>
      <c r="L15" s="13">
        <v>80781405</v>
      </c>
      <c r="M15" s="13">
        <v>58002789</v>
      </c>
      <c r="N15" s="13">
        <v>1791238</v>
      </c>
      <c r="O15" s="13">
        <v>48950875</v>
      </c>
      <c r="P15" s="13">
        <v>7260676</v>
      </c>
      <c r="Q15" s="16">
        <v>11022271</v>
      </c>
      <c r="R15" s="15">
        <v>0.044335537092960946</v>
      </c>
      <c r="S15" s="15">
        <v>0.19003001734968297</v>
      </c>
    </row>
    <row r="16" spans="1:19" ht="34.5" customHeight="1">
      <c r="A16" s="11">
        <v>9</v>
      </c>
      <c r="B16" s="12" t="s">
        <v>34</v>
      </c>
      <c r="C16" s="13">
        <v>200067077</v>
      </c>
      <c r="D16" s="13">
        <v>18096074</v>
      </c>
      <c r="E16" s="14">
        <v>7992441</v>
      </c>
      <c r="F16" s="13">
        <v>74032769</v>
      </c>
      <c r="G16" s="13">
        <v>99945793</v>
      </c>
      <c r="H16" s="13">
        <v>176911232</v>
      </c>
      <c r="I16" s="13">
        <v>54207346</v>
      </c>
      <c r="J16" s="13">
        <v>886209</v>
      </c>
      <c r="K16" s="13">
        <v>26223740</v>
      </c>
      <c r="L16" s="13">
        <v>95593937</v>
      </c>
      <c r="M16" s="13">
        <v>23155845</v>
      </c>
      <c r="N16" s="13">
        <v>16750000</v>
      </c>
      <c r="O16" s="13">
        <v>3474623</v>
      </c>
      <c r="P16" s="13">
        <v>2931222</v>
      </c>
      <c r="Q16" s="16">
        <v>1058225</v>
      </c>
      <c r="R16" s="15">
        <v>0.005289351031004467</v>
      </c>
      <c r="S16" s="15">
        <v>0.005981672209484133</v>
      </c>
    </row>
    <row r="17" spans="1:19" ht="34.5" customHeight="1">
      <c r="A17" s="11">
        <v>10</v>
      </c>
      <c r="B17" s="12" t="s">
        <v>35</v>
      </c>
      <c r="C17" s="13">
        <v>198694564</v>
      </c>
      <c r="D17" s="13">
        <v>17761966</v>
      </c>
      <c r="E17" s="14">
        <v>10962458</v>
      </c>
      <c r="F17" s="13">
        <v>153903531</v>
      </c>
      <c r="G17" s="13">
        <v>16066609</v>
      </c>
      <c r="H17" s="13">
        <v>161544418</v>
      </c>
      <c r="I17" s="13">
        <v>58782730</v>
      </c>
      <c r="J17" s="13">
        <v>55326144</v>
      </c>
      <c r="K17" s="13">
        <v>28150632</v>
      </c>
      <c r="L17" s="13">
        <v>19284912</v>
      </c>
      <c r="M17" s="13">
        <v>37150146</v>
      </c>
      <c r="N17" s="13">
        <v>25036187</v>
      </c>
      <c r="O17" s="13">
        <v>11424310</v>
      </c>
      <c r="P17" s="13">
        <v>689649</v>
      </c>
      <c r="Q17" s="13">
        <v>3042057</v>
      </c>
      <c r="R17" s="15">
        <v>0.015310217545760335</v>
      </c>
      <c r="S17" s="15">
        <v>0.0188310870636211</v>
      </c>
    </row>
    <row r="18" spans="1:19" ht="34.5" customHeight="1">
      <c r="A18" s="11">
        <v>11</v>
      </c>
      <c r="B18" s="12" t="s">
        <v>36</v>
      </c>
      <c r="C18" s="13">
        <v>74859678</v>
      </c>
      <c r="D18" s="13">
        <v>3052888</v>
      </c>
      <c r="E18" s="17">
        <v>321624</v>
      </c>
      <c r="F18" s="13">
        <v>32187716</v>
      </c>
      <c r="G18" s="13">
        <v>39297450</v>
      </c>
      <c r="H18" s="13">
        <v>55335599</v>
      </c>
      <c r="I18" s="13">
        <v>8599812</v>
      </c>
      <c r="J18" s="13">
        <v>7913946</v>
      </c>
      <c r="K18" s="13">
        <v>14132107</v>
      </c>
      <c r="L18" s="13">
        <v>24689734</v>
      </c>
      <c r="M18" s="13">
        <v>19524078</v>
      </c>
      <c r="N18" s="13">
        <v>300000</v>
      </c>
      <c r="O18" s="13">
        <v>13170539</v>
      </c>
      <c r="P18" s="13">
        <v>6053539</v>
      </c>
      <c r="Q18" s="16">
        <v>733622</v>
      </c>
      <c r="R18" s="15">
        <v>0.009799962003576879</v>
      </c>
      <c r="S18" s="15">
        <v>0.013257686069324016</v>
      </c>
    </row>
    <row r="19" spans="1:19" ht="34.5" customHeight="1">
      <c r="A19" s="11">
        <v>12</v>
      </c>
      <c r="B19" s="12" t="s">
        <v>37</v>
      </c>
      <c r="C19" s="13">
        <v>8941917</v>
      </c>
      <c r="D19" s="13">
        <v>3565354</v>
      </c>
      <c r="E19" s="13">
        <v>298734</v>
      </c>
      <c r="F19" s="13">
        <v>1980429</v>
      </c>
      <c r="G19" s="13">
        <v>3097400</v>
      </c>
      <c r="H19" s="13">
        <v>1423504</v>
      </c>
      <c r="I19" s="13">
        <v>757340</v>
      </c>
      <c r="J19" s="13" t="s">
        <v>2</v>
      </c>
      <c r="K19" s="13" t="s">
        <v>2</v>
      </c>
      <c r="L19" s="13">
        <v>666164</v>
      </c>
      <c r="M19" s="13">
        <v>7518413</v>
      </c>
      <c r="N19" s="13">
        <v>167670</v>
      </c>
      <c r="O19" s="13">
        <v>3769032</v>
      </c>
      <c r="P19" s="13">
        <v>3581711</v>
      </c>
      <c r="Q19" s="16"/>
      <c r="R19" s="15">
        <v>0</v>
      </c>
      <c r="S19" s="15">
        <v>0</v>
      </c>
    </row>
    <row r="20" spans="1:19" ht="34.5" customHeight="1">
      <c r="A20" s="25">
        <v>13</v>
      </c>
      <c r="B20" s="26" t="s">
        <v>38</v>
      </c>
      <c r="C20" s="27">
        <v>3351701</v>
      </c>
      <c r="D20" s="27">
        <v>184482</v>
      </c>
      <c r="E20" s="27" t="s">
        <v>2</v>
      </c>
      <c r="F20" s="27">
        <v>1025524</v>
      </c>
      <c r="G20" s="27">
        <v>2141695</v>
      </c>
      <c r="H20" s="27">
        <v>1801589</v>
      </c>
      <c r="I20" s="27">
        <v>102606</v>
      </c>
      <c r="J20" s="27" t="s">
        <v>2</v>
      </c>
      <c r="K20" s="27" t="s">
        <v>2</v>
      </c>
      <c r="L20" s="27">
        <v>1698983</v>
      </c>
      <c r="M20" s="27">
        <v>1550112</v>
      </c>
      <c r="N20" s="27">
        <v>484000</v>
      </c>
      <c r="O20" s="27">
        <v>176721</v>
      </c>
      <c r="P20" s="27">
        <v>889391</v>
      </c>
      <c r="Q20" s="27">
        <v>143075</v>
      </c>
      <c r="R20" s="28">
        <v>0.042687280279476006</v>
      </c>
      <c r="S20" s="28">
        <v>0.09229978220928552</v>
      </c>
    </row>
    <row r="21" spans="1:19" s="7" customFormat="1" ht="34.5" customHeight="1">
      <c r="A21" s="29"/>
      <c r="B21" s="30" t="s">
        <v>7</v>
      </c>
      <c r="C21" s="31">
        <v>11750106362</v>
      </c>
      <c r="D21" s="31">
        <v>904813451</v>
      </c>
      <c r="E21" s="31">
        <v>345467102</v>
      </c>
      <c r="F21" s="31">
        <v>8596994489</v>
      </c>
      <c r="G21" s="31">
        <v>1902831320</v>
      </c>
      <c r="H21" s="31">
        <v>10242056912</v>
      </c>
      <c r="I21" s="31">
        <v>3680273702</v>
      </c>
      <c r="J21" s="31">
        <v>2847990598</v>
      </c>
      <c r="K21" s="31">
        <v>2894260526</v>
      </c>
      <c r="L21" s="31">
        <v>819532086</v>
      </c>
      <c r="M21" s="31">
        <v>1508049449</v>
      </c>
      <c r="N21" s="31">
        <v>533656482</v>
      </c>
      <c r="O21" s="31">
        <v>585097988</v>
      </c>
      <c r="P21" s="31">
        <v>389294979</v>
      </c>
      <c r="Q21" s="31">
        <v>420323577</v>
      </c>
      <c r="R21" s="32">
        <v>0.03577189550890637</v>
      </c>
      <c r="S21" s="32">
        <v>0.2787200229267814</v>
      </c>
    </row>
    <row r="22" spans="2:17" ht="15.75">
      <c r="B22" s="8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5.75">
      <c r="B23" s="8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4" ht="15.75">
      <c r="B31" s="8"/>
      <c r="H31" s="9"/>
      <c r="I31" s="9"/>
      <c r="J31" s="9"/>
      <c r="K31" s="9"/>
      <c r="L31" s="9"/>
      <c r="M31" s="9"/>
      <c r="N31" s="9"/>
    </row>
    <row r="32" spans="2:14" ht="15.75">
      <c r="B32" s="8"/>
      <c r="H32" s="9"/>
      <c r="I32" s="9"/>
      <c r="J32" s="9"/>
      <c r="K32" s="9"/>
      <c r="L32" s="9"/>
      <c r="M32" s="9"/>
      <c r="N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8:14" ht="15.75">
      <c r="H42" s="9"/>
      <c r="I42" s="9"/>
      <c r="J42" s="9"/>
      <c r="K42" s="9"/>
      <c r="L42" s="9"/>
      <c r="M42" s="9"/>
      <c r="N42" s="9"/>
    </row>
    <row r="43" spans="8:14" ht="15.75"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2" ht="15.75">
      <c r="H82" s="9"/>
      <c r="I82" s="9"/>
      <c r="J82" s="9"/>
      <c r="K82" s="9"/>
      <c r="L82" s="9"/>
    </row>
    <row r="83" spans="8:12" ht="15.75">
      <c r="H83" s="9"/>
      <c r="I83" s="9"/>
      <c r="J83" s="9"/>
      <c r="K83" s="9"/>
      <c r="L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</sheetData>
  <sheetProtection/>
  <mergeCells count="8">
    <mergeCell ref="A2:S2"/>
    <mergeCell ref="R5:S6"/>
    <mergeCell ref="M5:P6"/>
    <mergeCell ref="H5:L6"/>
    <mergeCell ref="C5:G6"/>
    <mergeCell ref="Q5:Q7"/>
    <mergeCell ref="A5:A7"/>
    <mergeCell ref="B5:B7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zoomScale="66" zoomScaleNormal="66" zoomScalePageLayoutView="0" workbookViewId="0" topLeftCell="A1">
      <selection activeCell="A2" sqref="A2:S2"/>
    </sheetView>
  </sheetViews>
  <sheetFormatPr defaultColWidth="9.140625" defaultRowHeight="12"/>
  <cols>
    <col min="1" max="1" width="8.28125" style="5" customWidth="1"/>
    <col min="2" max="2" width="40.7109375" style="10" customWidth="1"/>
    <col min="3" max="17" width="22.28125" style="5" customWidth="1"/>
    <col min="18" max="18" width="14.7109375" style="5" customWidth="1"/>
    <col min="19" max="19" width="14.421875" style="5" customWidth="1"/>
    <col min="20" max="16384" width="9.28125" style="5" customWidth="1"/>
  </cols>
  <sheetData>
    <row r="1" spans="1:17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s="3" customFormat="1" ht="26.2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  <c r="W2" s="4"/>
      <c r="X2" s="4"/>
      <c r="Y2" s="4"/>
      <c r="Z2" s="4"/>
      <c r="AA2" s="4"/>
    </row>
    <row r="3" spans="1:17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3" customFormat="1" ht="15.75">
      <c r="Q4" s="3" t="s">
        <v>39</v>
      </c>
    </row>
    <row r="5" spans="1:19" ht="24.75" customHeight="1">
      <c r="A5" s="38" t="s">
        <v>3</v>
      </c>
      <c r="B5" s="39" t="s">
        <v>4</v>
      </c>
      <c r="C5" s="36" t="s">
        <v>5</v>
      </c>
      <c r="D5" s="36"/>
      <c r="E5" s="36"/>
      <c r="F5" s="36"/>
      <c r="G5" s="36"/>
      <c r="H5" s="36" t="s">
        <v>6</v>
      </c>
      <c r="I5" s="36"/>
      <c r="J5" s="36"/>
      <c r="K5" s="36"/>
      <c r="L5" s="37"/>
      <c r="M5" s="36" t="s">
        <v>16</v>
      </c>
      <c r="N5" s="36"/>
      <c r="O5" s="36"/>
      <c r="P5" s="36"/>
      <c r="Q5" s="36" t="s">
        <v>20</v>
      </c>
      <c r="R5" s="34" t="s">
        <v>21</v>
      </c>
      <c r="S5" s="35"/>
    </row>
    <row r="6" spans="1:19" ht="15" customHeight="1">
      <c r="A6" s="38"/>
      <c r="B6" s="39"/>
      <c r="C6" s="36"/>
      <c r="D6" s="36"/>
      <c r="E6" s="36"/>
      <c r="F6" s="36"/>
      <c r="G6" s="36"/>
      <c r="H6" s="37"/>
      <c r="I6" s="37"/>
      <c r="J6" s="37"/>
      <c r="K6" s="37"/>
      <c r="L6" s="37"/>
      <c r="M6" s="36"/>
      <c r="N6" s="36"/>
      <c r="O6" s="36"/>
      <c r="P6" s="36"/>
      <c r="Q6" s="36"/>
      <c r="R6" s="34"/>
      <c r="S6" s="35"/>
    </row>
    <row r="7" spans="1:19" ht="60" customHeight="1">
      <c r="A7" s="38"/>
      <c r="B7" s="39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7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7</v>
      </c>
      <c r="N7" s="23" t="s">
        <v>17</v>
      </c>
      <c r="O7" s="23" t="s">
        <v>18</v>
      </c>
      <c r="P7" s="23" t="s">
        <v>19</v>
      </c>
      <c r="Q7" s="36"/>
      <c r="R7" s="6" t="s">
        <v>0</v>
      </c>
      <c r="S7" s="24" t="s">
        <v>1</v>
      </c>
    </row>
    <row r="8" spans="1:19" ht="34.5" customHeight="1">
      <c r="A8" s="18">
        <v>1</v>
      </c>
      <c r="B8" s="19" t="s">
        <v>26</v>
      </c>
      <c r="C8" s="20">
        <v>3164391000</v>
      </c>
      <c r="D8" s="20">
        <v>112782000</v>
      </c>
      <c r="E8" s="21">
        <v>78925000</v>
      </c>
      <c r="F8" s="20">
        <v>2401313000</v>
      </c>
      <c r="G8" s="20">
        <v>571371000</v>
      </c>
      <c r="H8" s="20">
        <v>2701343000</v>
      </c>
      <c r="I8" s="20">
        <v>670735000</v>
      </c>
      <c r="J8" s="20">
        <v>1107282000</v>
      </c>
      <c r="K8" s="20">
        <v>864665000</v>
      </c>
      <c r="L8" s="20">
        <v>58661000</v>
      </c>
      <c r="M8" s="20">
        <v>463048000</v>
      </c>
      <c r="N8" s="20">
        <v>303427000</v>
      </c>
      <c r="O8" s="20">
        <v>144688000</v>
      </c>
      <c r="P8" s="20">
        <v>14933000</v>
      </c>
      <c r="Q8" s="21">
        <v>15576898</v>
      </c>
      <c r="R8" s="22">
        <f aca="true" t="shared" si="0" ref="R8:R21">Q8/C8</f>
        <v>0.004922557926627904</v>
      </c>
      <c r="S8" s="22">
        <f aca="true" t="shared" si="1" ref="S8:S21">Q8/M8</f>
        <v>0.033639920699365944</v>
      </c>
    </row>
    <row r="9" spans="1:19" ht="34.5" customHeight="1">
      <c r="A9" s="11">
        <v>2</v>
      </c>
      <c r="B9" s="12" t="s">
        <v>27</v>
      </c>
      <c r="C9" s="14">
        <v>2874089941</v>
      </c>
      <c r="D9" s="13">
        <v>170419800</v>
      </c>
      <c r="E9" s="14">
        <v>3575173</v>
      </c>
      <c r="F9" s="13">
        <v>2539302568</v>
      </c>
      <c r="G9" s="13">
        <f>C9-D9-E9-F9</f>
        <v>160792400</v>
      </c>
      <c r="H9" s="13">
        <v>2557456036</v>
      </c>
      <c r="I9" s="13">
        <v>886648688</v>
      </c>
      <c r="J9" s="13">
        <v>746249532</v>
      </c>
      <c r="K9" s="13">
        <v>582164909</v>
      </c>
      <c r="L9" s="13">
        <f>H9-I9-J9-K9</f>
        <v>342392907</v>
      </c>
      <c r="M9" s="13">
        <v>316633905</v>
      </c>
      <c r="N9" s="13">
        <v>2758091</v>
      </c>
      <c r="O9" s="13">
        <v>92489425</v>
      </c>
      <c r="P9" s="13">
        <f>M9-N9-O9</f>
        <v>221386389</v>
      </c>
      <c r="Q9" s="14">
        <v>16531332</v>
      </c>
      <c r="R9" s="15">
        <f t="shared" si="0"/>
        <v>0.005751849225097023</v>
      </c>
      <c r="S9" s="15">
        <f t="shared" si="1"/>
        <v>0.05220960781189873</v>
      </c>
    </row>
    <row r="10" spans="1:19" ht="34.5" customHeight="1">
      <c r="A10" s="11">
        <v>3</v>
      </c>
      <c r="B10" s="12" t="s">
        <v>28</v>
      </c>
      <c r="C10" s="13">
        <v>1667599994</v>
      </c>
      <c r="D10" s="13">
        <v>266504553</v>
      </c>
      <c r="E10" s="14">
        <v>125429607</v>
      </c>
      <c r="F10" s="13">
        <v>1091111949</v>
      </c>
      <c r="G10" s="13">
        <f>C10-D10-E10-F10</f>
        <v>184553885</v>
      </c>
      <c r="H10" s="13">
        <v>1496245687</v>
      </c>
      <c r="I10" s="13">
        <v>1235054270</v>
      </c>
      <c r="J10" s="13">
        <v>226129645</v>
      </c>
      <c r="K10" s="13" t="s">
        <v>2</v>
      </c>
      <c r="L10" s="13">
        <v>35061772</v>
      </c>
      <c r="M10" s="13">
        <v>171354307</v>
      </c>
      <c r="N10" s="13">
        <v>65545987</v>
      </c>
      <c r="O10" s="13">
        <v>102427607</v>
      </c>
      <c r="P10" s="13">
        <v>3380713</v>
      </c>
      <c r="Q10" s="14">
        <v>9609675</v>
      </c>
      <c r="R10" s="15">
        <f t="shared" si="0"/>
        <v>0.005762577977078117</v>
      </c>
      <c r="S10" s="15">
        <f t="shared" si="1"/>
        <v>0.0560807321872569</v>
      </c>
    </row>
    <row r="11" spans="1:19" ht="34.5" customHeight="1">
      <c r="A11" s="11">
        <v>4</v>
      </c>
      <c r="B11" s="12" t="s">
        <v>29</v>
      </c>
      <c r="C11" s="13">
        <v>1201601286</v>
      </c>
      <c r="D11" s="13">
        <f>78889065+42973580</f>
        <v>121862645</v>
      </c>
      <c r="E11" s="14">
        <f>3014503+40925</f>
        <v>3055428</v>
      </c>
      <c r="F11" s="13">
        <v>784436628</v>
      </c>
      <c r="G11" s="13">
        <f>C11-D11-F11-E11</f>
        <v>292246585</v>
      </c>
      <c r="H11" s="13">
        <v>967941830</v>
      </c>
      <c r="I11" s="13">
        <v>192604303</v>
      </c>
      <c r="J11" s="13">
        <v>317134890</v>
      </c>
      <c r="K11" s="13">
        <f>267742921+48020845+35174481+16238978</f>
        <v>367177225</v>
      </c>
      <c r="L11" s="13">
        <f>H11-I11-J11-K11</f>
        <v>91025412</v>
      </c>
      <c r="M11" s="13">
        <v>233659456</v>
      </c>
      <c r="N11" s="13">
        <v>84705895</v>
      </c>
      <c r="O11" s="13">
        <v>111930088</v>
      </c>
      <c r="P11" s="13">
        <f aca="true" t="shared" si="2" ref="P11:P18">M11-N11-O11</f>
        <v>37023473</v>
      </c>
      <c r="Q11" s="13">
        <v>5856128</v>
      </c>
      <c r="R11" s="15">
        <f t="shared" si="0"/>
        <v>0.004873603306047061</v>
      </c>
      <c r="S11" s="15">
        <f t="shared" si="1"/>
        <v>0.025062662133391256</v>
      </c>
    </row>
    <row r="12" spans="1:19" ht="34.5" customHeight="1">
      <c r="A12" s="11">
        <v>5</v>
      </c>
      <c r="B12" s="12" t="s">
        <v>30</v>
      </c>
      <c r="C12" s="13">
        <v>1027123096</v>
      </c>
      <c r="D12" s="13">
        <v>79060319</v>
      </c>
      <c r="E12" s="14">
        <v>15603285</v>
      </c>
      <c r="F12" s="13">
        <v>781609662</v>
      </c>
      <c r="G12" s="13">
        <f>C12-D12-F12-E12</f>
        <v>150849830</v>
      </c>
      <c r="H12" s="13">
        <v>953401071</v>
      </c>
      <c r="I12" s="13">
        <v>402499090</v>
      </c>
      <c r="J12" s="13">
        <v>122412664</v>
      </c>
      <c r="K12" s="13">
        <f>379587285+445858</f>
        <v>380033143</v>
      </c>
      <c r="L12" s="13">
        <f>H12-I12-J12-K12</f>
        <v>48456174</v>
      </c>
      <c r="M12" s="13">
        <f>C12-H12</f>
        <v>73722025</v>
      </c>
      <c r="N12" s="13">
        <v>69464166</v>
      </c>
      <c r="O12" s="13">
        <v>2631753</v>
      </c>
      <c r="P12" s="13">
        <f t="shared" si="2"/>
        <v>1626106</v>
      </c>
      <c r="Q12" s="13">
        <v>-13145907</v>
      </c>
      <c r="R12" s="15">
        <f t="shared" si="0"/>
        <v>-0.012798764871703361</v>
      </c>
      <c r="S12" s="15">
        <f t="shared" si="1"/>
        <v>-0.17831722609355888</v>
      </c>
    </row>
    <row r="13" spans="1:19" ht="34.5" customHeight="1">
      <c r="A13" s="11">
        <v>6</v>
      </c>
      <c r="B13" s="12" t="s">
        <v>31</v>
      </c>
      <c r="C13" s="13">
        <v>849530102</v>
      </c>
      <c r="D13" s="13">
        <f>71823530+68301776</f>
        <v>140125306</v>
      </c>
      <c r="E13" s="14">
        <f>3900408+65521322</f>
        <v>69421730</v>
      </c>
      <c r="F13" s="13">
        <v>605004692</v>
      </c>
      <c r="G13" s="13">
        <f>C13-D13-F13-E13</f>
        <v>34978374</v>
      </c>
      <c r="H13" s="13">
        <v>776532128</v>
      </c>
      <c r="I13" s="13">
        <v>335731168</v>
      </c>
      <c r="J13" s="13">
        <v>164132652</v>
      </c>
      <c r="K13" s="13">
        <f>221276823+46012938</f>
        <v>267289761</v>
      </c>
      <c r="L13" s="13">
        <f>H13-I13-J13-K13</f>
        <v>9378547</v>
      </c>
      <c r="M13" s="13">
        <v>72997974</v>
      </c>
      <c r="N13" s="13">
        <v>36005836</v>
      </c>
      <c r="O13" s="13">
        <v>35334383</v>
      </c>
      <c r="P13" s="13">
        <f t="shared" si="2"/>
        <v>1657755</v>
      </c>
      <c r="Q13" s="13">
        <v>3199401</v>
      </c>
      <c r="R13" s="15">
        <f t="shared" si="0"/>
        <v>0.0037660831469865912</v>
      </c>
      <c r="S13" s="15">
        <f t="shared" si="1"/>
        <v>0.043828627353411205</v>
      </c>
    </row>
    <row r="14" spans="1:19" ht="34.5" customHeight="1">
      <c r="A14" s="11">
        <v>7</v>
      </c>
      <c r="B14" s="12" t="s">
        <v>32</v>
      </c>
      <c r="C14" s="13">
        <v>264699452</v>
      </c>
      <c r="D14" s="13">
        <f>16416711</f>
        <v>16416711</v>
      </c>
      <c r="E14" s="14">
        <f>674604+24817840</f>
        <v>25492444</v>
      </c>
      <c r="F14" s="13">
        <f>192660442</f>
        <v>192660442</v>
      </c>
      <c r="G14" s="13">
        <f>C14-D14-F14-E14</f>
        <v>30129855</v>
      </c>
      <c r="H14" s="13">
        <v>223271847</v>
      </c>
      <c r="I14" s="13">
        <v>84622641</v>
      </c>
      <c r="J14" s="13">
        <f>42225000+9918178+1825352+10500+5429028</f>
        <v>59408058</v>
      </c>
      <c r="K14" s="13">
        <f>42768754+6286102+10765021</f>
        <v>59819877</v>
      </c>
      <c r="L14" s="13">
        <f>H14-I14-J14-K14</f>
        <v>19421271</v>
      </c>
      <c r="M14" s="13">
        <v>41427605</v>
      </c>
      <c r="N14" s="13">
        <v>17677312</v>
      </c>
      <c r="O14" s="13">
        <v>20520678</v>
      </c>
      <c r="P14" s="13">
        <f t="shared" si="2"/>
        <v>3229615</v>
      </c>
      <c r="Q14" s="16">
        <v>785600</v>
      </c>
      <c r="R14" s="15">
        <f t="shared" si="0"/>
        <v>0.002967894319630099</v>
      </c>
      <c r="S14" s="15">
        <f t="shared" si="1"/>
        <v>0.018963200986395423</v>
      </c>
    </row>
    <row r="15" spans="1:19" ht="34.5" customHeight="1">
      <c r="A15" s="11">
        <v>8</v>
      </c>
      <c r="B15" s="12" t="s">
        <v>33</v>
      </c>
      <c r="C15" s="13">
        <v>256760051</v>
      </c>
      <c r="D15" s="13">
        <v>20263614</v>
      </c>
      <c r="E15" s="14">
        <v>31244360</v>
      </c>
      <c r="F15" s="13">
        <v>106139988</v>
      </c>
      <c r="G15" s="13">
        <f>C15-D15-E15-F15</f>
        <v>99112089</v>
      </c>
      <c r="H15" s="13">
        <v>198117647</v>
      </c>
      <c r="I15" s="13">
        <v>78906187</v>
      </c>
      <c r="J15" s="13">
        <v>7513518</v>
      </c>
      <c r="K15" s="13">
        <v>15382408</v>
      </c>
      <c r="L15" s="13">
        <v>96315534</v>
      </c>
      <c r="M15" s="13">
        <f>C15-H15</f>
        <v>58642404</v>
      </c>
      <c r="N15" s="13">
        <v>1791238</v>
      </c>
      <c r="O15" s="13">
        <v>50060000</v>
      </c>
      <c r="P15" s="13">
        <f t="shared" si="2"/>
        <v>6791166</v>
      </c>
      <c r="Q15" s="16">
        <v>887623</v>
      </c>
      <c r="R15" s="15">
        <f t="shared" si="0"/>
        <v>0.003457013645787132</v>
      </c>
      <c r="S15" s="15">
        <f t="shared" si="1"/>
        <v>0.015136197349617523</v>
      </c>
    </row>
    <row r="16" spans="1:19" ht="34.5" customHeight="1">
      <c r="A16" s="11">
        <v>9</v>
      </c>
      <c r="B16" s="12" t="s">
        <v>34</v>
      </c>
      <c r="C16" s="13">
        <v>237135151</v>
      </c>
      <c r="D16" s="13">
        <f>54280164+369369</f>
        <v>54649533</v>
      </c>
      <c r="E16" s="14">
        <v>10554646</v>
      </c>
      <c r="F16" s="13">
        <v>153189192</v>
      </c>
      <c r="G16" s="13">
        <f>C16-D16-F16-E16</f>
        <v>18741780</v>
      </c>
      <c r="H16" s="13">
        <v>197900148</v>
      </c>
      <c r="I16" s="13">
        <v>103861073</v>
      </c>
      <c r="J16" s="13">
        <v>53455962</v>
      </c>
      <c r="K16" s="13">
        <f>38684479+38514</f>
        <v>38722993</v>
      </c>
      <c r="L16" s="13">
        <f>H16-I16-J16-K16</f>
        <v>1860120</v>
      </c>
      <c r="M16" s="13">
        <v>39235003</v>
      </c>
      <c r="N16" s="13">
        <f>24753275+2339725</f>
        <v>27093000</v>
      </c>
      <c r="O16" s="13">
        <v>11714455</v>
      </c>
      <c r="P16" s="13">
        <f t="shared" si="2"/>
        <v>427548</v>
      </c>
      <c r="Q16" s="16">
        <v>-268306</v>
      </c>
      <c r="R16" s="15">
        <f t="shared" si="0"/>
        <v>-0.0011314476106496754</v>
      </c>
      <c r="S16" s="15">
        <f t="shared" si="1"/>
        <v>-0.006838434547844943</v>
      </c>
    </row>
    <row r="17" spans="1:19" ht="34.5" customHeight="1">
      <c r="A17" s="11">
        <v>10</v>
      </c>
      <c r="B17" s="12" t="s">
        <v>35</v>
      </c>
      <c r="C17" s="13">
        <v>201914261</v>
      </c>
      <c r="D17" s="13">
        <v>18003816</v>
      </c>
      <c r="E17" s="14">
        <v>18013658</v>
      </c>
      <c r="F17" s="13">
        <v>101798733</v>
      </c>
      <c r="G17" s="13">
        <f>C17-D17-F17-E17</f>
        <v>64098054</v>
      </c>
      <c r="H17" s="13">
        <f>102652743+81347634</f>
        <v>184000377</v>
      </c>
      <c r="I17" s="13">
        <v>53707885</v>
      </c>
      <c r="J17" s="13">
        <f>5427448</f>
        <v>5427448</v>
      </c>
      <c r="K17" s="13">
        <f>12100023+21029214+75707+3873563</f>
        <v>37078507</v>
      </c>
      <c r="L17" s="13">
        <f>H17-I17-J17-K17</f>
        <v>87786537</v>
      </c>
      <c r="M17" s="13">
        <v>17913884</v>
      </c>
      <c r="N17" s="13">
        <v>18750000</v>
      </c>
      <c r="O17" s="13">
        <v>4815515</v>
      </c>
      <c r="P17" s="13">
        <f t="shared" si="2"/>
        <v>-5651631</v>
      </c>
      <c r="Q17" s="13">
        <v>1626440</v>
      </c>
      <c r="R17" s="15">
        <f t="shared" si="0"/>
        <v>0.008055102160416494</v>
      </c>
      <c r="S17" s="15">
        <f t="shared" si="1"/>
        <v>0.09079214758787095</v>
      </c>
    </row>
    <row r="18" spans="1:19" ht="34.5" customHeight="1">
      <c r="A18" s="11">
        <v>11</v>
      </c>
      <c r="B18" s="12" t="s">
        <v>36</v>
      </c>
      <c r="C18" s="13">
        <v>89164859</v>
      </c>
      <c r="D18" s="13">
        <v>4923435</v>
      </c>
      <c r="E18" s="17" t="s">
        <v>2</v>
      </c>
      <c r="F18" s="13">
        <f>911049+3084954+60221+25719330</f>
        <v>29775554</v>
      </c>
      <c r="G18" s="13">
        <f>C18-D18-F18</f>
        <v>54465870</v>
      </c>
      <c r="H18" s="13">
        <f>28098156+30340657</f>
        <v>58438813</v>
      </c>
      <c r="I18" s="13">
        <f>9233708+1375510</f>
        <v>10609218</v>
      </c>
      <c r="J18" s="13">
        <f>16576432</f>
        <v>16576432</v>
      </c>
      <c r="K18" s="13">
        <f>2068128</f>
        <v>2068128</v>
      </c>
      <c r="L18" s="13">
        <f>H18-I18-J18-K18</f>
        <v>29185035</v>
      </c>
      <c r="M18" s="13">
        <f>30726046</f>
        <v>30726046</v>
      </c>
      <c r="N18" s="13">
        <v>300000</v>
      </c>
      <c r="O18" s="13">
        <v>14161110</v>
      </c>
      <c r="P18" s="13">
        <f t="shared" si="2"/>
        <v>16264936</v>
      </c>
      <c r="Q18" s="16">
        <v>14161110</v>
      </c>
      <c r="R18" s="15">
        <f t="shared" si="0"/>
        <v>0.15881940664539154</v>
      </c>
      <c r="S18" s="15">
        <f t="shared" si="1"/>
        <v>0.4608829264917458</v>
      </c>
    </row>
    <row r="19" spans="1:19" ht="34.5" customHeight="1">
      <c r="A19" s="11">
        <v>12</v>
      </c>
      <c r="B19" s="12" t="s">
        <v>37</v>
      </c>
      <c r="C19" s="13">
        <v>9805717</v>
      </c>
      <c r="D19" s="13">
        <v>287593</v>
      </c>
      <c r="E19" s="13" t="s">
        <v>2</v>
      </c>
      <c r="F19" s="13">
        <v>1813300</v>
      </c>
      <c r="G19" s="13">
        <v>7704824</v>
      </c>
      <c r="H19" s="13">
        <v>1902055</v>
      </c>
      <c r="I19" s="13">
        <v>95298</v>
      </c>
      <c r="J19" s="13"/>
      <c r="K19" s="13"/>
      <c r="L19" s="13">
        <v>1806757</v>
      </c>
      <c r="M19" s="13">
        <v>7903662</v>
      </c>
      <c r="N19" s="13">
        <v>484000</v>
      </c>
      <c r="O19" s="13">
        <v>256572</v>
      </c>
      <c r="P19" s="13">
        <v>7163090</v>
      </c>
      <c r="Q19" s="16">
        <v>84674</v>
      </c>
      <c r="R19" s="15">
        <f t="shared" si="0"/>
        <v>0.00863516660739852</v>
      </c>
      <c r="S19" s="15">
        <f t="shared" si="1"/>
        <v>0.010713261776629618</v>
      </c>
    </row>
    <row r="20" spans="1:19" ht="34.5" customHeight="1">
      <c r="A20" s="25">
        <v>13</v>
      </c>
      <c r="B20" s="26" t="s">
        <v>38</v>
      </c>
      <c r="C20" s="27">
        <v>9094292</v>
      </c>
      <c r="D20" s="27">
        <v>3369108</v>
      </c>
      <c r="E20" s="27">
        <v>438434</v>
      </c>
      <c r="F20" s="27">
        <f>1862837</f>
        <v>1862837</v>
      </c>
      <c r="G20" s="27">
        <f>C20-D20-E20-F20</f>
        <v>3423913</v>
      </c>
      <c r="H20" s="27">
        <f>9094292-7392605</f>
        <v>1701687</v>
      </c>
      <c r="I20" s="27">
        <v>990805</v>
      </c>
      <c r="J20" s="27" t="s">
        <v>2</v>
      </c>
      <c r="K20" s="27" t="s">
        <v>2</v>
      </c>
      <c r="L20" s="27">
        <f>H20-I20</f>
        <v>710882</v>
      </c>
      <c r="M20" s="27">
        <v>7392605</v>
      </c>
      <c r="N20" s="27">
        <v>167670</v>
      </c>
      <c r="O20" s="27">
        <f>6958893-34095</f>
        <v>6924798</v>
      </c>
      <c r="P20" s="27">
        <f>M20-N20-O20</f>
        <v>300137</v>
      </c>
      <c r="Q20" s="27">
        <v>-40683</v>
      </c>
      <c r="R20" s="28">
        <f t="shared" si="0"/>
        <v>-0.004473465334079882</v>
      </c>
      <c r="S20" s="28">
        <f t="shared" si="1"/>
        <v>-0.005503202186509356</v>
      </c>
    </row>
    <row r="21" spans="1:19" s="7" customFormat="1" ht="34.5" customHeight="1">
      <c r="A21" s="29"/>
      <c r="B21" s="30" t="s">
        <v>7</v>
      </c>
      <c r="C21" s="31">
        <f aca="true" t="shared" si="3" ref="C21:Q21">SUM(C8:C20)</f>
        <v>11852909202</v>
      </c>
      <c r="D21" s="31">
        <f t="shared" si="3"/>
        <v>1008668433</v>
      </c>
      <c r="E21" s="31">
        <f t="shared" si="3"/>
        <v>381753765</v>
      </c>
      <c r="F21" s="31">
        <f t="shared" si="3"/>
        <v>8790018545</v>
      </c>
      <c r="G21" s="31">
        <f t="shared" si="3"/>
        <v>1672468459</v>
      </c>
      <c r="H21" s="31">
        <f t="shared" si="3"/>
        <v>10318252326</v>
      </c>
      <c r="I21" s="31">
        <f t="shared" si="3"/>
        <v>4056065626</v>
      </c>
      <c r="J21" s="31">
        <f t="shared" si="3"/>
        <v>2825722801</v>
      </c>
      <c r="K21" s="31">
        <f t="shared" si="3"/>
        <v>2614401951</v>
      </c>
      <c r="L21" s="31">
        <f t="shared" si="3"/>
        <v>822061948</v>
      </c>
      <c r="M21" s="31">
        <f t="shared" si="3"/>
        <v>1534656876</v>
      </c>
      <c r="N21" s="31">
        <f t="shared" si="3"/>
        <v>628170195</v>
      </c>
      <c r="O21" s="31">
        <f t="shared" si="3"/>
        <v>597954384</v>
      </c>
      <c r="P21" s="31">
        <f t="shared" si="3"/>
        <v>308532297</v>
      </c>
      <c r="Q21" s="31">
        <f t="shared" si="3"/>
        <v>54863985</v>
      </c>
      <c r="R21" s="32">
        <f t="shared" si="0"/>
        <v>0.004628735786716609</v>
      </c>
      <c r="S21" s="32">
        <f t="shared" si="1"/>
        <v>0.03575000109666208</v>
      </c>
    </row>
    <row r="22" spans="2:17" ht="15.75">
      <c r="B22" s="8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5.75">
      <c r="B23" s="8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4" ht="15.75">
      <c r="B31" s="8"/>
      <c r="H31" s="9"/>
      <c r="I31" s="9"/>
      <c r="J31" s="9"/>
      <c r="K31" s="9"/>
      <c r="L31" s="9"/>
      <c r="M31" s="9"/>
      <c r="N31" s="9"/>
    </row>
    <row r="32" spans="2:14" ht="15.75">
      <c r="B32" s="8"/>
      <c r="H32" s="9"/>
      <c r="I32" s="9"/>
      <c r="J32" s="9"/>
      <c r="K32" s="9"/>
      <c r="L32" s="9"/>
      <c r="M32" s="9"/>
      <c r="N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8:14" ht="15.75">
      <c r="H42" s="9"/>
      <c r="I42" s="9"/>
      <c r="J42" s="9"/>
      <c r="K42" s="9"/>
      <c r="L42" s="9"/>
      <c r="M42" s="9"/>
      <c r="N42" s="9"/>
    </row>
    <row r="43" spans="8:14" ht="15.75"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2" ht="15.75">
      <c r="H82" s="9"/>
      <c r="I82" s="9"/>
      <c r="J82" s="9"/>
      <c r="K82" s="9"/>
      <c r="L82" s="9"/>
    </row>
    <row r="83" spans="8:12" ht="15.75">
      <c r="H83" s="9"/>
      <c r="I83" s="9"/>
      <c r="J83" s="9"/>
      <c r="K83" s="9"/>
      <c r="L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7"/>
  <sheetViews>
    <sheetView zoomScale="69" zoomScaleNormal="69" zoomScalePageLayoutView="0" workbookViewId="0" topLeftCell="A1">
      <selection activeCell="A2" sqref="A2:S2"/>
    </sheetView>
  </sheetViews>
  <sheetFormatPr defaultColWidth="9.140625" defaultRowHeight="12"/>
  <cols>
    <col min="1" max="1" width="8.28125" style="5" customWidth="1"/>
    <col min="2" max="2" width="40.7109375" style="10" customWidth="1"/>
    <col min="3" max="17" width="22.28125" style="5" customWidth="1"/>
    <col min="18" max="18" width="14.7109375" style="5" customWidth="1"/>
    <col min="19" max="19" width="14.421875" style="5" customWidth="1"/>
    <col min="20" max="16384" width="9.28125" style="5" customWidth="1"/>
  </cols>
  <sheetData>
    <row r="1" spans="1:17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s="3" customFormat="1" ht="26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  <c r="W2" s="4"/>
      <c r="X2" s="4"/>
      <c r="Y2" s="4"/>
      <c r="Z2" s="4"/>
      <c r="AA2" s="4"/>
    </row>
    <row r="3" spans="1:17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3" customFormat="1" ht="15.75">
      <c r="Q4" s="3" t="s">
        <v>39</v>
      </c>
    </row>
    <row r="5" spans="1:19" ht="24.75" customHeight="1">
      <c r="A5" s="38" t="s">
        <v>3</v>
      </c>
      <c r="B5" s="39" t="s">
        <v>4</v>
      </c>
      <c r="C5" s="36" t="s">
        <v>5</v>
      </c>
      <c r="D5" s="36"/>
      <c r="E5" s="36"/>
      <c r="F5" s="36"/>
      <c r="G5" s="36"/>
      <c r="H5" s="36" t="s">
        <v>6</v>
      </c>
      <c r="I5" s="36"/>
      <c r="J5" s="36"/>
      <c r="K5" s="36"/>
      <c r="L5" s="37"/>
      <c r="M5" s="36" t="s">
        <v>16</v>
      </c>
      <c r="N5" s="36"/>
      <c r="O5" s="36"/>
      <c r="P5" s="36"/>
      <c r="Q5" s="36" t="s">
        <v>20</v>
      </c>
      <c r="R5" s="34" t="s">
        <v>21</v>
      </c>
      <c r="S5" s="35"/>
    </row>
    <row r="6" spans="1:19" ht="15" customHeight="1">
      <c r="A6" s="38"/>
      <c r="B6" s="39"/>
      <c r="C6" s="36"/>
      <c r="D6" s="36"/>
      <c r="E6" s="36"/>
      <c r="F6" s="36"/>
      <c r="G6" s="36"/>
      <c r="H6" s="37"/>
      <c r="I6" s="37"/>
      <c r="J6" s="37"/>
      <c r="K6" s="37"/>
      <c r="L6" s="37"/>
      <c r="M6" s="36"/>
      <c r="N6" s="36"/>
      <c r="O6" s="36"/>
      <c r="P6" s="36"/>
      <c r="Q6" s="36"/>
      <c r="R6" s="34"/>
      <c r="S6" s="35"/>
    </row>
    <row r="7" spans="1:19" ht="60" customHeight="1">
      <c r="A7" s="38"/>
      <c r="B7" s="39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7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7</v>
      </c>
      <c r="N7" s="23" t="s">
        <v>17</v>
      </c>
      <c r="O7" s="23" t="s">
        <v>18</v>
      </c>
      <c r="P7" s="23" t="s">
        <v>19</v>
      </c>
      <c r="Q7" s="36"/>
      <c r="R7" s="6" t="s">
        <v>0</v>
      </c>
      <c r="S7" s="24" t="s">
        <v>1</v>
      </c>
    </row>
    <row r="8" spans="1:19" ht="34.5" customHeight="1">
      <c r="A8" s="18">
        <v>1</v>
      </c>
      <c r="B8" s="19" t="s">
        <v>26</v>
      </c>
      <c r="C8" s="20">
        <v>3360735351</v>
      </c>
      <c r="D8" s="20">
        <v>138736302</v>
      </c>
      <c r="E8" s="21">
        <v>122383615</v>
      </c>
      <c r="F8" s="20">
        <v>2464932609</v>
      </c>
      <c r="G8" s="20">
        <v>634682825</v>
      </c>
      <c r="H8" s="20">
        <v>2883934118</v>
      </c>
      <c r="I8" s="20">
        <v>747705281</v>
      </c>
      <c r="J8" s="20">
        <v>1180783457</v>
      </c>
      <c r="K8" s="20">
        <v>901431342</v>
      </c>
      <c r="L8" s="20">
        <v>54014038</v>
      </c>
      <c r="M8" s="20">
        <v>476801233</v>
      </c>
      <c r="N8" s="20">
        <v>303456750</v>
      </c>
      <c r="O8" s="20">
        <v>157345748</v>
      </c>
      <c r="P8" s="20">
        <v>15998735</v>
      </c>
      <c r="Q8" s="21">
        <v>28590362</v>
      </c>
      <c r="R8" s="22">
        <v>0.00850717447641119</v>
      </c>
      <c r="S8" s="22">
        <v>0.05996285248700269</v>
      </c>
    </row>
    <row r="9" spans="1:19" ht="34.5" customHeight="1">
      <c r="A9" s="11">
        <v>2</v>
      </c>
      <c r="B9" s="12" t="s">
        <v>27</v>
      </c>
      <c r="C9" s="14">
        <v>2874735068</v>
      </c>
      <c r="D9" s="13">
        <v>234295387</v>
      </c>
      <c r="E9" s="14">
        <v>3502169</v>
      </c>
      <c r="F9" s="13">
        <v>2485560946</v>
      </c>
      <c r="G9" s="13">
        <v>151376566</v>
      </c>
      <c r="H9" s="13">
        <v>2554272849</v>
      </c>
      <c r="I9" s="13">
        <v>977087578</v>
      </c>
      <c r="J9" s="13">
        <v>735761426</v>
      </c>
      <c r="K9" s="13">
        <v>495686662</v>
      </c>
      <c r="L9" s="13">
        <v>345737183</v>
      </c>
      <c r="M9" s="13">
        <v>320462219</v>
      </c>
      <c r="N9" s="13">
        <v>2758091</v>
      </c>
      <c r="O9" s="13">
        <v>94337337</v>
      </c>
      <c r="P9" s="13">
        <v>223366791</v>
      </c>
      <c r="Q9" s="14">
        <v>30228591</v>
      </c>
      <c r="R9" s="15">
        <v>0.010515261505830004</v>
      </c>
      <c r="S9" s="15">
        <v>0.09432809613042091</v>
      </c>
    </row>
    <row r="10" spans="1:19" ht="34.5" customHeight="1">
      <c r="A10" s="11">
        <v>3</v>
      </c>
      <c r="B10" s="12" t="s">
        <v>28</v>
      </c>
      <c r="C10" s="13">
        <v>1754648261</v>
      </c>
      <c r="D10" s="13">
        <v>134726659</v>
      </c>
      <c r="E10" s="14">
        <v>107001196</v>
      </c>
      <c r="F10" s="13">
        <v>1133400808</v>
      </c>
      <c r="G10" s="13">
        <v>379519598</v>
      </c>
      <c r="H10" s="13">
        <v>1543423542</v>
      </c>
      <c r="I10" s="13">
        <v>989215674</v>
      </c>
      <c r="J10" s="13">
        <v>283869343</v>
      </c>
      <c r="K10" s="13">
        <v>229039871</v>
      </c>
      <c r="L10" s="13">
        <v>41298654</v>
      </c>
      <c r="M10" s="13">
        <v>211224719</v>
      </c>
      <c r="N10" s="13">
        <v>130000</v>
      </c>
      <c r="O10" s="13">
        <v>112691553</v>
      </c>
      <c r="P10" s="13">
        <v>98403166</v>
      </c>
      <c r="Q10" s="14">
        <v>14454832</v>
      </c>
      <c r="R10" s="15">
        <v>0.008238022583376328</v>
      </c>
      <c r="S10" s="15">
        <v>0.06843342989605303</v>
      </c>
    </row>
    <row r="11" spans="1:19" ht="34.5" customHeight="1">
      <c r="A11" s="11">
        <v>4</v>
      </c>
      <c r="B11" s="12" t="s">
        <v>29</v>
      </c>
      <c r="C11" s="13">
        <v>1107277529</v>
      </c>
      <c r="D11" s="13">
        <v>80124523</v>
      </c>
      <c r="E11" s="14">
        <v>14319590</v>
      </c>
      <c r="F11" s="13">
        <v>729360755</v>
      </c>
      <c r="G11" s="13">
        <v>283472661</v>
      </c>
      <c r="H11" s="13">
        <v>892342963</v>
      </c>
      <c r="I11" s="13">
        <v>197151922</v>
      </c>
      <c r="J11" s="13">
        <v>299871388</v>
      </c>
      <c r="K11" s="13">
        <v>293474525</v>
      </c>
      <c r="L11" s="13">
        <v>101845128</v>
      </c>
      <c r="M11" s="13">
        <v>214934566</v>
      </c>
      <c r="N11" s="13">
        <v>84705895</v>
      </c>
      <c r="O11" s="13">
        <v>118982912</v>
      </c>
      <c r="P11" s="13">
        <v>11245759</v>
      </c>
      <c r="Q11" s="13">
        <v>16344700</v>
      </c>
      <c r="R11" s="15">
        <v>0.014761159304624523</v>
      </c>
      <c r="S11" s="15">
        <v>0.07604500432005896</v>
      </c>
    </row>
    <row r="12" spans="1:19" ht="34.5" customHeight="1">
      <c r="A12" s="11">
        <v>5</v>
      </c>
      <c r="B12" s="12" t="s">
        <v>30</v>
      </c>
      <c r="C12" s="13">
        <v>1031496080</v>
      </c>
      <c r="D12" s="13">
        <v>49125718</v>
      </c>
      <c r="E12" s="14">
        <v>58635413</v>
      </c>
      <c r="F12" s="13">
        <v>811235832</v>
      </c>
      <c r="G12" s="13">
        <v>112499117</v>
      </c>
      <c r="H12" s="13">
        <v>923726322</v>
      </c>
      <c r="I12" s="13">
        <v>36111150</v>
      </c>
      <c r="J12" s="13">
        <v>215558756</v>
      </c>
      <c r="K12" s="13">
        <v>236286612</v>
      </c>
      <c r="L12" s="13">
        <v>435769804</v>
      </c>
      <c r="M12" s="13">
        <v>107769758</v>
      </c>
      <c r="N12" s="13">
        <v>89170491</v>
      </c>
      <c r="O12" s="13">
        <v>3352900</v>
      </c>
      <c r="P12" s="13">
        <v>15246367</v>
      </c>
      <c r="Q12" s="13">
        <v>3064486</v>
      </c>
      <c r="R12" s="15">
        <v>0.002970913859410886</v>
      </c>
      <c r="S12" s="15">
        <v>0.028435491151423017</v>
      </c>
    </row>
    <row r="13" spans="1:19" ht="34.5" customHeight="1">
      <c r="A13" s="11">
        <v>6</v>
      </c>
      <c r="B13" s="12" t="s">
        <v>31</v>
      </c>
      <c r="C13" s="13">
        <v>901626409</v>
      </c>
      <c r="D13" s="13">
        <v>156244713</v>
      </c>
      <c r="E13" s="14">
        <v>118438256</v>
      </c>
      <c r="F13" s="13">
        <v>595926973</v>
      </c>
      <c r="G13" s="13">
        <v>31016467</v>
      </c>
      <c r="H13" s="13">
        <v>823044232</v>
      </c>
      <c r="I13" s="13">
        <v>385331338</v>
      </c>
      <c r="J13" s="13">
        <v>165470703</v>
      </c>
      <c r="K13" s="13">
        <v>267224598</v>
      </c>
      <c r="L13" s="13">
        <v>5017593</v>
      </c>
      <c r="M13" s="13">
        <v>78582177</v>
      </c>
      <c r="N13" s="13">
        <v>36399781</v>
      </c>
      <c r="O13" s="13">
        <v>39957199</v>
      </c>
      <c r="P13" s="13">
        <v>2225197</v>
      </c>
      <c r="Q13" s="13">
        <v>6474898</v>
      </c>
      <c r="R13" s="15">
        <v>0.007181353535530701</v>
      </c>
      <c r="S13" s="15">
        <v>0.08239652103300726</v>
      </c>
    </row>
    <row r="14" spans="1:19" ht="34.5" customHeight="1">
      <c r="A14" s="11">
        <v>7</v>
      </c>
      <c r="B14" s="12" t="s">
        <v>32</v>
      </c>
      <c r="C14" s="13">
        <v>266741790</v>
      </c>
      <c r="D14" s="13">
        <v>24187779</v>
      </c>
      <c r="E14" s="14">
        <v>33295027</v>
      </c>
      <c r="F14" s="13">
        <v>187657041</v>
      </c>
      <c r="G14" s="13">
        <v>21601943</v>
      </c>
      <c r="H14" s="13">
        <v>223817959</v>
      </c>
      <c r="I14" s="13">
        <v>104440566</v>
      </c>
      <c r="J14" s="13">
        <v>40571433</v>
      </c>
      <c r="K14" s="13">
        <v>49931649</v>
      </c>
      <c r="L14" s="13">
        <v>28874311</v>
      </c>
      <c r="M14" s="13">
        <v>42923831</v>
      </c>
      <c r="N14" s="13">
        <v>17677312</v>
      </c>
      <c r="O14" s="13">
        <v>18390116</v>
      </c>
      <c r="P14" s="13">
        <v>6856403</v>
      </c>
      <c r="Q14" s="16">
        <v>2079727</v>
      </c>
      <c r="R14" s="15">
        <v>0.007796779799670685</v>
      </c>
      <c r="S14" s="15">
        <v>0.04845156994491009</v>
      </c>
    </row>
    <row r="15" spans="1:19" ht="34.5" customHeight="1">
      <c r="A15" s="11">
        <v>8</v>
      </c>
      <c r="B15" s="12" t="s">
        <v>33</v>
      </c>
      <c r="C15" s="13">
        <v>303507120</v>
      </c>
      <c r="D15" s="13">
        <v>63880214</v>
      </c>
      <c r="E15" s="14">
        <v>74124377</v>
      </c>
      <c r="F15" s="13">
        <v>103164126</v>
      </c>
      <c r="G15" s="13">
        <v>62338403</v>
      </c>
      <c r="H15" s="13">
        <v>243692358</v>
      </c>
      <c r="I15" s="13">
        <v>82012751</v>
      </c>
      <c r="J15" s="13">
        <v>1507498</v>
      </c>
      <c r="K15" s="13">
        <v>53318416</v>
      </c>
      <c r="L15" s="13">
        <v>106853693</v>
      </c>
      <c r="M15" s="13">
        <v>59814762</v>
      </c>
      <c r="N15" s="13">
        <v>1791238</v>
      </c>
      <c r="O15" s="13">
        <v>52980578</v>
      </c>
      <c r="P15" s="13">
        <v>5042946</v>
      </c>
      <c r="Q15" s="16">
        <v>5793639</v>
      </c>
      <c r="R15" s="15">
        <v>0.019088972278475707</v>
      </c>
      <c r="S15" s="15">
        <v>0.09685968490520785</v>
      </c>
    </row>
    <row r="16" spans="1:19" ht="34.5" customHeight="1">
      <c r="A16" s="11">
        <v>9</v>
      </c>
      <c r="B16" s="12" t="s">
        <v>34</v>
      </c>
      <c r="C16" s="13">
        <v>232013540</v>
      </c>
      <c r="D16" s="13">
        <v>50967440</v>
      </c>
      <c r="E16" s="14">
        <v>10487983</v>
      </c>
      <c r="F16" s="13">
        <v>152812842</v>
      </c>
      <c r="G16" s="13">
        <v>17745275</v>
      </c>
      <c r="H16" s="13">
        <v>192254685</v>
      </c>
      <c r="I16" s="13">
        <v>129441566</v>
      </c>
      <c r="J16" s="13">
        <v>40659230</v>
      </c>
      <c r="K16" s="13">
        <v>20427839</v>
      </c>
      <c r="L16" s="13">
        <v>1726050</v>
      </c>
      <c r="M16" s="13">
        <v>39758855</v>
      </c>
      <c r="N16" s="13">
        <v>30326613</v>
      </c>
      <c r="O16" s="13">
        <v>8771448</v>
      </c>
      <c r="P16" s="13">
        <v>660794</v>
      </c>
      <c r="Q16" s="16">
        <v>-2616562</v>
      </c>
      <c r="R16" s="15">
        <v>-0.011277626297154899</v>
      </c>
      <c r="S16" s="15">
        <v>-0.06581079862586586</v>
      </c>
    </row>
    <row r="17" spans="1:19" ht="34.5" customHeight="1">
      <c r="A17" s="11">
        <v>10</v>
      </c>
      <c r="B17" s="12" t="s">
        <v>35</v>
      </c>
      <c r="C17" s="13">
        <v>209128710</v>
      </c>
      <c r="D17" s="13">
        <v>20178439</v>
      </c>
      <c r="E17" s="14">
        <v>22000403</v>
      </c>
      <c r="F17" s="13">
        <v>93187318</v>
      </c>
      <c r="G17" s="13">
        <v>73762550</v>
      </c>
      <c r="H17" s="13">
        <v>189341127</v>
      </c>
      <c r="I17" s="13">
        <v>87862979</v>
      </c>
      <c r="J17" s="13">
        <v>28479067</v>
      </c>
      <c r="K17" s="13">
        <v>36811269</v>
      </c>
      <c r="L17" s="13">
        <v>36187812</v>
      </c>
      <c r="M17" s="13">
        <v>19787583</v>
      </c>
      <c r="N17" s="13">
        <v>18750000</v>
      </c>
      <c r="O17" s="13">
        <v>4090888</v>
      </c>
      <c r="P17" s="13">
        <v>-3053305</v>
      </c>
      <c r="Q17" s="13">
        <v>2552622</v>
      </c>
      <c r="R17" s="15">
        <v>0.012205985490944787</v>
      </c>
      <c r="S17" s="15">
        <v>0.1290012024207302</v>
      </c>
    </row>
    <row r="18" spans="1:19" ht="34.5" customHeight="1">
      <c r="A18" s="11">
        <v>11</v>
      </c>
      <c r="B18" s="12" t="s">
        <v>36</v>
      </c>
      <c r="C18" s="13">
        <v>98397878</v>
      </c>
      <c r="D18" s="13">
        <v>3099951</v>
      </c>
      <c r="E18" s="17" t="s">
        <v>2</v>
      </c>
      <c r="F18" s="13">
        <v>32101923</v>
      </c>
      <c r="G18" s="13">
        <v>63196004</v>
      </c>
      <c r="H18" s="13">
        <v>56038454</v>
      </c>
      <c r="I18" s="13">
        <v>8918748</v>
      </c>
      <c r="J18" s="13">
        <v>17835277</v>
      </c>
      <c r="K18" s="13">
        <v>2118128</v>
      </c>
      <c r="L18" s="13">
        <v>27166301</v>
      </c>
      <c r="M18" s="13">
        <v>42359424</v>
      </c>
      <c r="N18" s="13">
        <v>480000</v>
      </c>
      <c r="O18" s="13">
        <v>13846678</v>
      </c>
      <c r="P18" s="13">
        <v>28032746</v>
      </c>
      <c r="Q18" s="16">
        <v>-242516</v>
      </c>
      <c r="R18" s="15">
        <v>-0.0024646466461400725</v>
      </c>
      <c r="S18" s="15">
        <v>-0.005725195885572004</v>
      </c>
    </row>
    <row r="19" spans="1:19" ht="34.5" customHeight="1">
      <c r="A19" s="11">
        <v>12</v>
      </c>
      <c r="B19" s="12" t="s">
        <v>37</v>
      </c>
      <c r="C19" s="13">
        <v>10415861</v>
      </c>
      <c r="D19" s="13">
        <v>425127</v>
      </c>
      <c r="E19" s="13" t="s">
        <v>2</v>
      </c>
      <c r="F19" s="13">
        <v>939346</v>
      </c>
      <c r="G19" s="13">
        <v>9051388</v>
      </c>
      <c r="H19" s="13">
        <v>2405390</v>
      </c>
      <c r="I19" s="13">
        <v>1188920</v>
      </c>
      <c r="J19" s="13" t="s">
        <v>2</v>
      </c>
      <c r="K19" s="13" t="s">
        <v>2</v>
      </c>
      <c r="L19" s="13">
        <v>2216470</v>
      </c>
      <c r="M19" s="13">
        <v>8010471</v>
      </c>
      <c r="N19" s="13">
        <v>484000</v>
      </c>
      <c r="O19" s="13">
        <v>360552</v>
      </c>
      <c r="P19" s="13">
        <v>7165919</v>
      </c>
      <c r="Q19" s="16">
        <v>185553</v>
      </c>
      <c r="R19" s="15">
        <v>0.017814465842046087</v>
      </c>
      <c r="S19" s="15">
        <v>0.02316380647280291</v>
      </c>
    </row>
    <row r="20" spans="1:19" ht="34.5" customHeight="1">
      <c r="A20" s="25">
        <v>13</v>
      </c>
      <c r="B20" s="26" t="s">
        <v>38</v>
      </c>
      <c r="C20" s="27">
        <v>9053002</v>
      </c>
      <c r="D20" s="27">
        <v>3025871</v>
      </c>
      <c r="E20" s="27">
        <v>199569</v>
      </c>
      <c r="F20" s="27">
        <v>2235232</v>
      </c>
      <c r="G20" s="27">
        <v>3592330</v>
      </c>
      <c r="H20" s="27">
        <v>1594446</v>
      </c>
      <c r="I20" s="27">
        <v>1512839</v>
      </c>
      <c r="J20" s="27" t="s">
        <v>2</v>
      </c>
      <c r="K20" s="27" t="s">
        <v>2</v>
      </c>
      <c r="L20" s="27">
        <v>81607</v>
      </c>
      <c r="M20" s="27">
        <v>7458556</v>
      </c>
      <c r="N20" s="27">
        <v>167670</v>
      </c>
      <c r="O20" s="27">
        <v>7481</v>
      </c>
      <c r="P20" s="27">
        <v>7283405</v>
      </c>
      <c r="Q20" s="27">
        <v>23018</v>
      </c>
      <c r="R20" s="28">
        <v>0.002542582007603666</v>
      </c>
      <c r="S20" s="28">
        <v>0.003086120155161401</v>
      </c>
    </row>
    <row r="21" spans="1:19" s="7" customFormat="1" ht="34.5" customHeight="1">
      <c r="A21" s="29"/>
      <c r="B21" s="30" t="s">
        <v>7</v>
      </c>
      <c r="C21" s="31">
        <v>12159776599</v>
      </c>
      <c r="D21" s="31">
        <v>959018123</v>
      </c>
      <c r="E21" s="31">
        <v>564387598</v>
      </c>
      <c r="F21" s="31">
        <v>8792515751</v>
      </c>
      <c r="G21" s="31">
        <v>1843855127</v>
      </c>
      <c r="H21" s="31">
        <v>10529888445</v>
      </c>
      <c r="I21" s="31">
        <v>3747981312</v>
      </c>
      <c r="J21" s="31">
        <v>3010367578</v>
      </c>
      <c r="K21" s="31">
        <v>2585750911</v>
      </c>
      <c r="L21" s="31">
        <v>1186788644</v>
      </c>
      <c r="M21" s="31">
        <v>1629888154</v>
      </c>
      <c r="N21" s="31">
        <v>586297841</v>
      </c>
      <c r="O21" s="31">
        <v>625115390</v>
      </c>
      <c r="P21" s="31">
        <v>418474923</v>
      </c>
      <c r="Q21" s="31">
        <v>106933350</v>
      </c>
      <c r="R21" s="32">
        <v>0.008794022581697267</v>
      </c>
      <c r="S21" s="32">
        <v>0.06560778402957826</v>
      </c>
    </row>
    <row r="22" spans="2:17" ht="15.75">
      <c r="B22" s="8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5.75">
      <c r="B23" s="8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4" ht="15.75">
      <c r="B31" s="8"/>
      <c r="H31" s="9"/>
      <c r="I31" s="9"/>
      <c r="J31" s="9"/>
      <c r="K31" s="9"/>
      <c r="L31" s="9"/>
      <c r="M31" s="9"/>
      <c r="N31" s="9"/>
    </row>
    <row r="32" spans="2:14" ht="15.75">
      <c r="B32" s="8"/>
      <c r="H32" s="9"/>
      <c r="I32" s="9"/>
      <c r="J32" s="9"/>
      <c r="K32" s="9"/>
      <c r="L32" s="9"/>
      <c r="M32" s="9"/>
      <c r="N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8:14" ht="15.75">
      <c r="H42" s="9"/>
      <c r="I42" s="9"/>
      <c r="J42" s="9"/>
      <c r="K42" s="9"/>
      <c r="L42" s="9"/>
      <c r="M42" s="9"/>
      <c r="N42" s="9"/>
    </row>
    <row r="43" spans="8:14" ht="15.75"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2" ht="15.75">
      <c r="H82" s="9"/>
      <c r="I82" s="9"/>
      <c r="J82" s="9"/>
      <c r="K82" s="9"/>
      <c r="L82" s="9"/>
    </row>
    <row r="83" spans="8:12" ht="15.75">
      <c r="H83" s="9"/>
      <c r="I83" s="9"/>
      <c r="J83" s="9"/>
      <c r="K83" s="9"/>
      <c r="L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="65" zoomScaleNormal="65" zoomScalePageLayoutView="0" workbookViewId="0" topLeftCell="A1">
      <selection activeCell="A2" sqref="A2:S2"/>
    </sheetView>
  </sheetViews>
  <sheetFormatPr defaultColWidth="9.140625" defaultRowHeight="12"/>
  <cols>
    <col min="1" max="1" width="8.28125" style="5" customWidth="1"/>
    <col min="2" max="2" width="40.7109375" style="10" customWidth="1"/>
    <col min="3" max="17" width="22.28125" style="5" customWidth="1"/>
    <col min="18" max="18" width="14.7109375" style="5" customWidth="1"/>
    <col min="19" max="19" width="14.421875" style="5" customWidth="1"/>
    <col min="20" max="16384" width="9.28125" style="5" customWidth="1"/>
  </cols>
  <sheetData>
    <row r="1" spans="1:17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s="3" customFormat="1" ht="26.2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  <c r="W2" s="4"/>
      <c r="X2" s="4"/>
      <c r="Y2" s="4"/>
      <c r="Z2" s="4"/>
      <c r="AA2" s="4"/>
    </row>
    <row r="3" spans="1:17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3" customFormat="1" ht="15.75">
      <c r="Q4" s="3" t="s">
        <v>39</v>
      </c>
    </row>
    <row r="5" spans="1:19" ht="24.75" customHeight="1">
      <c r="A5" s="38" t="s">
        <v>3</v>
      </c>
      <c r="B5" s="39" t="s">
        <v>4</v>
      </c>
      <c r="C5" s="36" t="s">
        <v>5</v>
      </c>
      <c r="D5" s="36"/>
      <c r="E5" s="36"/>
      <c r="F5" s="36"/>
      <c r="G5" s="36"/>
      <c r="H5" s="36" t="s">
        <v>6</v>
      </c>
      <c r="I5" s="36"/>
      <c r="J5" s="36"/>
      <c r="K5" s="36"/>
      <c r="L5" s="37"/>
      <c r="M5" s="36" t="s">
        <v>16</v>
      </c>
      <c r="N5" s="36"/>
      <c r="O5" s="36"/>
      <c r="P5" s="36"/>
      <c r="Q5" s="36" t="s">
        <v>20</v>
      </c>
      <c r="R5" s="34" t="s">
        <v>21</v>
      </c>
      <c r="S5" s="35"/>
    </row>
    <row r="6" spans="1:19" ht="15" customHeight="1">
      <c r="A6" s="38"/>
      <c r="B6" s="39"/>
      <c r="C6" s="36"/>
      <c r="D6" s="36"/>
      <c r="E6" s="36"/>
      <c r="F6" s="36"/>
      <c r="G6" s="36"/>
      <c r="H6" s="37"/>
      <c r="I6" s="37"/>
      <c r="J6" s="37"/>
      <c r="K6" s="37"/>
      <c r="L6" s="37"/>
      <c r="M6" s="36"/>
      <c r="N6" s="36"/>
      <c r="O6" s="36"/>
      <c r="P6" s="36"/>
      <c r="Q6" s="36"/>
      <c r="R6" s="34"/>
      <c r="S6" s="35"/>
    </row>
    <row r="7" spans="1:19" ht="60" customHeight="1">
      <c r="A7" s="38"/>
      <c r="B7" s="39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7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7</v>
      </c>
      <c r="N7" s="23" t="s">
        <v>17</v>
      </c>
      <c r="O7" s="23" t="s">
        <v>18</v>
      </c>
      <c r="P7" s="23" t="s">
        <v>19</v>
      </c>
      <c r="Q7" s="36"/>
      <c r="R7" s="6" t="s">
        <v>0</v>
      </c>
      <c r="S7" s="24" t="s">
        <v>1</v>
      </c>
    </row>
    <row r="8" spans="1:19" ht="34.5" customHeight="1">
      <c r="A8" s="18">
        <v>1</v>
      </c>
      <c r="B8" s="19" t="s">
        <v>26</v>
      </c>
      <c r="C8" s="20">
        <v>3677179022</v>
      </c>
      <c r="D8" s="20">
        <v>136040641</v>
      </c>
      <c r="E8" s="21">
        <v>114052000</v>
      </c>
      <c r="F8" s="20">
        <v>2821553000</v>
      </c>
      <c r="G8" s="20">
        <v>605533381</v>
      </c>
      <c r="H8" s="20">
        <v>3175230000</v>
      </c>
      <c r="I8" s="20">
        <v>1052999000</v>
      </c>
      <c r="J8" s="20">
        <v>1165613000</v>
      </c>
      <c r="K8" s="20">
        <v>915050000</v>
      </c>
      <c r="L8" s="20">
        <v>41568000</v>
      </c>
      <c r="M8" s="20">
        <v>501949000</v>
      </c>
      <c r="N8" s="20">
        <v>303457000</v>
      </c>
      <c r="O8" s="20">
        <v>171573000</v>
      </c>
      <c r="P8" s="20">
        <v>26919000</v>
      </c>
      <c r="Q8" s="21">
        <v>43239000</v>
      </c>
      <c r="R8" s="22">
        <v>0.011758742161126145</v>
      </c>
      <c r="S8" s="22">
        <v>0.08614221763565622</v>
      </c>
    </row>
    <row r="9" spans="1:19" ht="34.5" customHeight="1">
      <c r="A9" s="11">
        <v>2</v>
      </c>
      <c r="B9" s="12" t="s">
        <v>27</v>
      </c>
      <c r="C9" s="14">
        <v>2864528115</v>
      </c>
      <c r="D9" s="13">
        <v>183053407</v>
      </c>
      <c r="E9" s="14">
        <v>25683940</v>
      </c>
      <c r="F9" s="13">
        <v>2506743905</v>
      </c>
      <c r="G9" s="13">
        <v>149046863</v>
      </c>
      <c r="H9" s="13">
        <v>2513445719</v>
      </c>
      <c r="I9" s="13">
        <v>1095155940</v>
      </c>
      <c r="J9" s="13">
        <v>757839912</v>
      </c>
      <c r="K9" s="13">
        <v>453839350</v>
      </c>
      <c r="L9" s="13">
        <v>206610517</v>
      </c>
      <c r="M9" s="13">
        <v>351082396</v>
      </c>
      <c r="N9" s="13">
        <v>2758091</v>
      </c>
      <c r="O9" s="13">
        <v>102285454</v>
      </c>
      <c r="P9" s="13">
        <v>246038851</v>
      </c>
      <c r="Q9" s="14">
        <v>49733901</v>
      </c>
      <c r="R9" s="15">
        <v>0.017361987386184198</v>
      </c>
      <c r="S9" s="15">
        <v>0.1416587717488404</v>
      </c>
    </row>
    <row r="10" spans="1:19" ht="34.5" customHeight="1">
      <c r="A10" s="11">
        <v>3</v>
      </c>
      <c r="B10" s="12" t="s">
        <v>28</v>
      </c>
      <c r="C10" s="13">
        <v>1873275341</v>
      </c>
      <c r="D10" s="13">
        <v>322071835</v>
      </c>
      <c r="E10" s="14">
        <v>154134847</v>
      </c>
      <c r="F10" s="13">
        <v>1156864748</v>
      </c>
      <c r="G10" s="13">
        <v>240203911</v>
      </c>
      <c r="H10" s="13">
        <v>1661586195</v>
      </c>
      <c r="I10" s="13">
        <v>1108246215</v>
      </c>
      <c r="J10" s="13">
        <v>287106493</v>
      </c>
      <c r="K10" s="13">
        <v>225248528</v>
      </c>
      <c r="L10" s="13">
        <v>40984959</v>
      </c>
      <c r="M10" s="13">
        <v>211689146</v>
      </c>
      <c r="N10" s="13">
        <v>130000</v>
      </c>
      <c r="O10" s="13">
        <v>113780009</v>
      </c>
      <c r="P10" s="13">
        <v>97779137</v>
      </c>
      <c r="Q10" s="14">
        <v>16952261</v>
      </c>
      <c r="R10" s="15">
        <v>0.009049529788264052</v>
      </c>
      <c r="S10" s="15">
        <v>0.0800809173277122</v>
      </c>
    </row>
    <row r="11" spans="1:19" ht="34.5" customHeight="1">
      <c r="A11" s="11">
        <v>4</v>
      </c>
      <c r="B11" s="12" t="s">
        <v>29</v>
      </c>
      <c r="C11" s="13">
        <v>1077759331</v>
      </c>
      <c r="D11" s="13">
        <v>56252837</v>
      </c>
      <c r="E11" s="14">
        <v>6660968</v>
      </c>
      <c r="F11" s="13">
        <v>691055734</v>
      </c>
      <c r="G11" s="13">
        <v>323789792</v>
      </c>
      <c r="H11" s="13">
        <v>877122097</v>
      </c>
      <c r="I11" s="13">
        <v>216356515</v>
      </c>
      <c r="J11" s="13">
        <v>292404940</v>
      </c>
      <c r="K11" s="13">
        <v>224950715</v>
      </c>
      <c r="L11" s="13">
        <v>143409927</v>
      </c>
      <c r="M11" s="13">
        <v>200637233</v>
      </c>
      <c r="N11" s="13">
        <v>84705676</v>
      </c>
      <c r="O11" s="13">
        <v>100397517</v>
      </c>
      <c r="P11" s="13">
        <v>15534040</v>
      </c>
      <c r="Q11" s="13">
        <v>3890606</v>
      </c>
      <c r="R11" s="15">
        <v>0.0036099024040831987</v>
      </c>
      <c r="S11" s="15">
        <v>0.01939124628976517</v>
      </c>
    </row>
    <row r="12" spans="1:19" ht="34.5" customHeight="1">
      <c r="A12" s="11">
        <v>5</v>
      </c>
      <c r="B12" s="12" t="s">
        <v>30</v>
      </c>
      <c r="C12" s="13">
        <v>1013105745</v>
      </c>
      <c r="D12" s="13">
        <v>53614972</v>
      </c>
      <c r="E12" s="14">
        <v>52098209</v>
      </c>
      <c r="F12" s="13">
        <v>806135930</v>
      </c>
      <c r="G12" s="13">
        <v>101256634</v>
      </c>
      <c r="H12" s="13">
        <v>906841074</v>
      </c>
      <c r="I12" s="13">
        <v>373348973</v>
      </c>
      <c r="J12" s="13">
        <v>216908932</v>
      </c>
      <c r="K12" s="13">
        <v>257254696</v>
      </c>
      <c r="L12" s="13">
        <v>59328473</v>
      </c>
      <c r="M12" s="13">
        <v>106264671</v>
      </c>
      <c r="N12" s="13">
        <v>89170491</v>
      </c>
      <c r="O12" s="13">
        <v>1958438</v>
      </c>
      <c r="P12" s="13">
        <v>15135742</v>
      </c>
      <c r="Q12" s="13">
        <v>1908867</v>
      </c>
      <c r="R12" s="15">
        <v>0.0018841735025399546</v>
      </c>
      <c r="S12" s="15">
        <v>0.017963326682675185</v>
      </c>
    </row>
    <row r="13" spans="1:19" ht="34.5" customHeight="1">
      <c r="A13" s="11">
        <v>6</v>
      </c>
      <c r="B13" s="12" t="s">
        <v>31</v>
      </c>
      <c r="C13" s="13">
        <v>999398704</v>
      </c>
      <c r="D13" s="13">
        <v>105002102</v>
      </c>
      <c r="E13" s="14">
        <v>199415451</v>
      </c>
      <c r="F13" s="13">
        <v>585853889</v>
      </c>
      <c r="G13" s="13">
        <v>109127262</v>
      </c>
      <c r="H13" s="13">
        <v>920486972</v>
      </c>
      <c r="I13" s="13">
        <v>501238622</v>
      </c>
      <c r="J13" s="13">
        <v>164539805</v>
      </c>
      <c r="K13" s="13">
        <v>107780064</v>
      </c>
      <c r="L13" s="13">
        <v>146928481</v>
      </c>
      <c r="M13" s="13">
        <v>78911732</v>
      </c>
      <c r="N13" s="13">
        <v>36141927</v>
      </c>
      <c r="O13" s="13">
        <v>40811207</v>
      </c>
      <c r="P13" s="13">
        <v>1958598</v>
      </c>
      <c r="Q13" s="13">
        <v>7620650</v>
      </c>
      <c r="R13" s="15">
        <v>0.007625235023318582</v>
      </c>
      <c r="S13" s="15">
        <v>0.09657182534024218</v>
      </c>
    </row>
    <row r="14" spans="1:19" ht="34.5" customHeight="1">
      <c r="A14" s="11">
        <v>7</v>
      </c>
      <c r="B14" s="12" t="s">
        <v>40</v>
      </c>
      <c r="C14" s="13">
        <v>322056214</v>
      </c>
      <c r="D14" s="13">
        <v>106070599</v>
      </c>
      <c r="E14" s="14">
        <v>10306944</v>
      </c>
      <c r="F14" s="13">
        <v>180669716</v>
      </c>
      <c r="G14" s="13">
        <v>25008955</v>
      </c>
      <c r="H14" s="13">
        <v>281595957</v>
      </c>
      <c r="I14" s="13">
        <v>208290609</v>
      </c>
      <c r="J14" s="13">
        <v>42892519</v>
      </c>
      <c r="K14" s="13">
        <v>28166804</v>
      </c>
      <c r="L14" s="13">
        <v>2246025</v>
      </c>
      <c r="M14" s="13">
        <v>40460257</v>
      </c>
      <c r="N14" s="13">
        <v>31954641</v>
      </c>
      <c r="O14" s="13">
        <v>8598748</v>
      </c>
      <c r="P14" s="13">
        <v>-93132</v>
      </c>
      <c r="Q14" s="16">
        <v>-2534555</v>
      </c>
      <c r="R14" s="15">
        <v>-0.007869914908705969</v>
      </c>
      <c r="S14" s="15">
        <v>-0.0626430771312204</v>
      </c>
    </row>
    <row r="15" spans="1:19" ht="34.5" customHeight="1">
      <c r="A15" s="11">
        <v>8</v>
      </c>
      <c r="B15" s="12" t="s">
        <v>34</v>
      </c>
      <c r="C15" s="13">
        <v>300059234</v>
      </c>
      <c r="D15" s="13">
        <v>22961249</v>
      </c>
      <c r="E15" s="14">
        <v>1386788</v>
      </c>
      <c r="F15" s="13">
        <v>204349283</v>
      </c>
      <c r="G15" s="13">
        <v>71361914</v>
      </c>
      <c r="H15" s="13">
        <v>261962071</v>
      </c>
      <c r="I15" s="13">
        <v>4972470</v>
      </c>
      <c r="J15" s="13">
        <v>156360711</v>
      </c>
      <c r="K15" s="13">
        <v>56619530</v>
      </c>
      <c r="L15" s="13">
        <v>44009360</v>
      </c>
      <c r="M15" s="13">
        <v>38097163</v>
      </c>
      <c r="N15" s="13">
        <v>29940200</v>
      </c>
      <c r="O15" s="13">
        <v>7897244</v>
      </c>
      <c r="P15" s="13">
        <v>259719</v>
      </c>
      <c r="Q15" s="16">
        <v>551171</v>
      </c>
      <c r="R15" s="15">
        <v>0.0018368739820218297</v>
      </c>
      <c r="S15" s="15">
        <v>0.014467507724919044</v>
      </c>
    </row>
    <row r="16" spans="1:19" ht="34.5" customHeight="1">
      <c r="A16" s="11">
        <v>9</v>
      </c>
      <c r="B16" s="12" t="s">
        <v>33</v>
      </c>
      <c r="C16" s="13">
        <v>281329602</v>
      </c>
      <c r="D16" s="13">
        <v>27036216</v>
      </c>
      <c r="E16" s="14">
        <v>63232212</v>
      </c>
      <c r="F16" s="13">
        <v>102470700</v>
      </c>
      <c r="G16" s="13">
        <v>88590474</v>
      </c>
      <c r="H16" s="13">
        <v>231355418</v>
      </c>
      <c r="I16" s="13">
        <v>102343835</v>
      </c>
      <c r="J16" s="13">
        <v>10914420</v>
      </c>
      <c r="K16" s="13">
        <v>8356117</v>
      </c>
      <c r="L16" s="13">
        <v>109741046</v>
      </c>
      <c r="M16" s="13">
        <v>49974184</v>
      </c>
      <c r="N16" s="13">
        <v>12010070</v>
      </c>
      <c r="O16" s="13">
        <v>36363581</v>
      </c>
      <c r="P16" s="13">
        <v>1600533</v>
      </c>
      <c r="Q16" s="16">
        <v>4323709</v>
      </c>
      <c r="R16" s="15">
        <v>0.01536883772366052</v>
      </c>
      <c r="S16" s="15">
        <v>0.08651885141336174</v>
      </c>
    </row>
    <row r="17" spans="1:19" ht="34.5" customHeight="1">
      <c r="A17" s="11">
        <v>10</v>
      </c>
      <c r="B17" s="12" t="s">
        <v>32</v>
      </c>
      <c r="C17" s="13">
        <v>270419073</v>
      </c>
      <c r="D17" s="13">
        <v>15450602</v>
      </c>
      <c r="E17" s="14">
        <v>31053258</v>
      </c>
      <c r="F17" s="13">
        <v>184747121</v>
      </c>
      <c r="G17" s="13">
        <v>39168092</v>
      </c>
      <c r="H17" s="13">
        <v>227518880</v>
      </c>
      <c r="I17" s="13">
        <v>98004140</v>
      </c>
      <c r="J17" s="13">
        <v>38217067</v>
      </c>
      <c r="K17" s="13">
        <v>71246356</v>
      </c>
      <c r="L17" s="13">
        <v>20051317</v>
      </c>
      <c r="M17" s="13">
        <v>42900193</v>
      </c>
      <c r="N17" s="13">
        <v>17677312</v>
      </c>
      <c r="O17" s="13">
        <v>18825615</v>
      </c>
      <c r="P17" s="13">
        <v>6397266</v>
      </c>
      <c r="Q17" s="13">
        <v>2182316</v>
      </c>
      <c r="R17" s="15">
        <v>0.008070126029904702</v>
      </c>
      <c r="S17" s="15">
        <v>0.050869607975889526</v>
      </c>
    </row>
    <row r="18" spans="1:19" ht="34.5" customHeight="1">
      <c r="A18" s="11">
        <v>11</v>
      </c>
      <c r="B18" s="12" t="s">
        <v>35</v>
      </c>
      <c r="C18" s="13">
        <v>200354601</v>
      </c>
      <c r="D18" s="13">
        <v>14590050</v>
      </c>
      <c r="E18" s="17">
        <v>14924838</v>
      </c>
      <c r="F18" s="13">
        <v>61064432</v>
      </c>
      <c r="G18" s="13">
        <v>109775281</v>
      </c>
      <c r="H18" s="13">
        <v>183795570</v>
      </c>
      <c r="I18" s="13">
        <v>56085647</v>
      </c>
      <c r="J18" s="13">
        <v>5421186</v>
      </c>
      <c r="K18" s="13">
        <v>3987029</v>
      </c>
      <c r="L18" s="13">
        <v>118301708</v>
      </c>
      <c r="M18" s="13">
        <v>16559031</v>
      </c>
      <c r="N18" s="13">
        <v>18750000</v>
      </c>
      <c r="O18" s="13">
        <v>1184514</v>
      </c>
      <c r="P18" s="13">
        <v>-3375483</v>
      </c>
      <c r="Q18" s="16">
        <v>45357</v>
      </c>
      <c r="R18" s="15">
        <v>0.0002263836207085656</v>
      </c>
      <c r="S18" s="15">
        <v>0.0027391095529684076</v>
      </c>
    </row>
    <row r="19" spans="1:19" ht="34.5" customHeight="1">
      <c r="A19" s="11">
        <v>12</v>
      </c>
      <c r="B19" s="12" t="s">
        <v>36</v>
      </c>
      <c r="C19" s="13">
        <v>113680573</v>
      </c>
      <c r="D19" s="13">
        <v>3844880</v>
      </c>
      <c r="E19" s="13">
        <v>9230589</v>
      </c>
      <c r="F19" s="13">
        <v>35794848</v>
      </c>
      <c r="G19" s="13">
        <v>64810256</v>
      </c>
      <c r="H19" s="13">
        <v>73587208</v>
      </c>
      <c r="I19" s="13">
        <v>21810688</v>
      </c>
      <c r="J19" s="13">
        <v>18530292</v>
      </c>
      <c r="K19" s="13">
        <v>12685394</v>
      </c>
      <c r="L19" s="13">
        <v>20560834</v>
      </c>
      <c r="M19" s="13">
        <v>40093365</v>
      </c>
      <c r="N19" s="13">
        <v>1500000</v>
      </c>
      <c r="O19" s="13">
        <v>21574665</v>
      </c>
      <c r="P19" s="13">
        <v>17018700</v>
      </c>
      <c r="Q19" s="16">
        <v>-1086571</v>
      </c>
      <c r="R19" s="15">
        <v>-0.009558106291388943</v>
      </c>
      <c r="S19" s="15">
        <v>-0.027101017836741816</v>
      </c>
    </row>
    <row r="20" spans="1:19" ht="34.5" customHeight="1">
      <c r="A20" s="11">
        <v>13</v>
      </c>
      <c r="B20" s="12" t="s">
        <v>37</v>
      </c>
      <c r="C20" s="13">
        <v>10262666</v>
      </c>
      <c r="D20" s="13">
        <v>242120</v>
      </c>
      <c r="E20" s="13">
        <v>30000</v>
      </c>
      <c r="F20" s="13">
        <v>928826</v>
      </c>
      <c r="G20" s="13">
        <v>9061720</v>
      </c>
      <c r="H20" s="13">
        <v>1840064</v>
      </c>
      <c r="I20" s="13">
        <v>70349</v>
      </c>
      <c r="J20" s="13"/>
      <c r="K20" s="13"/>
      <c r="L20" s="13">
        <v>1769715</v>
      </c>
      <c r="M20" s="13">
        <v>8422602</v>
      </c>
      <c r="N20" s="13">
        <v>484000</v>
      </c>
      <c r="O20" s="13">
        <v>779837</v>
      </c>
      <c r="P20" s="13">
        <v>7158765</v>
      </c>
      <c r="Q20" s="16">
        <v>65766</v>
      </c>
      <c r="R20" s="15">
        <v>0.006408276367953512</v>
      </c>
      <c r="S20" s="15">
        <v>0.007808275874842477</v>
      </c>
    </row>
    <row r="21" spans="1:19" ht="34.5" customHeight="1">
      <c r="A21" s="11">
        <v>14</v>
      </c>
      <c r="B21" s="12" t="s">
        <v>38</v>
      </c>
      <c r="C21" s="13">
        <v>9343879</v>
      </c>
      <c r="D21" s="13">
        <v>2669668</v>
      </c>
      <c r="E21" s="13">
        <v>249136</v>
      </c>
      <c r="F21" s="13">
        <v>2365368</v>
      </c>
      <c r="G21" s="13">
        <v>4059707</v>
      </c>
      <c r="H21" s="13">
        <v>1842151</v>
      </c>
      <c r="I21" s="13">
        <v>1180273</v>
      </c>
      <c r="J21" s="13"/>
      <c r="K21" s="13"/>
      <c r="L21" s="13">
        <v>661878</v>
      </c>
      <c r="M21" s="13">
        <v>7501728</v>
      </c>
      <c r="N21" s="13">
        <v>167670</v>
      </c>
      <c r="O21" s="13">
        <v>65766</v>
      </c>
      <c r="P21" s="13">
        <v>7268292</v>
      </c>
      <c r="Q21" s="16">
        <v>65766</v>
      </c>
      <c r="R21" s="15">
        <v>0.007038404499887039</v>
      </c>
      <c r="S21" s="15">
        <v>0.00876678013385716</v>
      </c>
    </row>
    <row r="22" spans="1:19" ht="34.5" customHeight="1">
      <c r="A22" s="11">
        <v>15</v>
      </c>
      <c r="B22" s="12" t="s">
        <v>41</v>
      </c>
      <c r="C22" s="13">
        <v>7379943</v>
      </c>
      <c r="D22" s="13">
        <v>363203</v>
      </c>
      <c r="E22" s="13">
        <v>1143962</v>
      </c>
      <c r="F22" s="13">
        <v>2922161</v>
      </c>
      <c r="G22" s="13">
        <v>2950617</v>
      </c>
      <c r="H22" s="13">
        <v>3311497</v>
      </c>
      <c r="I22" s="13">
        <v>2639076</v>
      </c>
      <c r="J22" s="13"/>
      <c r="K22" s="13"/>
      <c r="L22" s="13">
        <v>672421</v>
      </c>
      <c r="M22" s="13">
        <v>4068308</v>
      </c>
      <c r="N22" s="13">
        <v>2000000</v>
      </c>
      <c r="O22" s="13">
        <v>131808</v>
      </c>
      <c r="P22" s="13">
        <v>1936500</v>
      </c>
      <c r="Q22" s="16">
        <v>32393</v>
      </c>
      <c r="R22" s="15">
        <v>0.004389329294277747</v>
      </c>
      <c r="S22" s="15">
        <v>0.007962278175595357</v>
      </c>
    </row>
    <row r="23" spans="1:19" s="7" customFormat="1" ht="34.5" customHeight="1">
      <c r="A23" s="29"/>
      <c r="B23" s="30" t="s">
        <v>7</v>
      </c>
      <c r="C23" s="31">
        <v>13020132043</v>
      </c>
      <c r="D23" s="31">
        <v>1049264381</v>
      </c>
      <c r="E23" s="31">
        <v>683603142</v>
      </c>
      <c r="F23" s="31">
        <v>9343519661</v>
      </c>
      <c r="G23" s="31">
        <v>1943744859</v>
      </c>
      <c r="H23" s="31">
        <v>11321520873</v>
      </c>
      <c r="I23" s="31">
        <v>4842742352</v>
      </c>
      <c r="J23" s="31">
        <v>3156749277</v>
      </c>
      <c r="K23" s="31">
        <v>2365184583</v>
      </c>
      <c r="L23" s="31">
        <v>956844661</v>
      </c>
      <c r="M23" s="31">
        <v>1698611009</v>
      </c>
      <c r="N23" s="31">
        <v>630847078</v>
      </c>
      <c r="O23" s="31">
        <v>626227403</v>
      </c>
      <c r="P23" s="31">
        <v>441536528</v>
      </c>
      <c r="Q23" s="31">
        <v>126990637</v>
      </c>
      <c r="R23" s="32">
        <v>0.009753406231258142</v>
      </c>
      <c r="S23" s="32">
        <v>0.07476145881967494</v>
      </c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4" ht="15.75">
      <c r="B31" s="8"/>
      <c r="H31" s="9"/>
      <c r="I31" s="9"/>
      <c r="J31" s="9"/>
      <c r="K31" s="9"/>
      <c r="L31" s="9"/>
      <c r="M31" s="9"/>
      <c r="N31" s="9"/>
    </row>
    <row r="32" spans="2:14" ht="15.75">
      <c r="B32" s="8"/>
      <c r="H32" s="9"/>
      <c r="I32" s="9"/>
      <c r="J32" s="9"/>
      <c r="K32" s="9"/>
      <c r="L32" s="9"/>
      <c r="M32" s="9"/>
      <c r="N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8:14" ht="15.75">
      <c r="H42" s="9"/>
      <c r="I42" s="9"/>
      <c r="J42" s="9"/>
      <c r="K42" s="9"/>
      <c r="L42" s="9"/>
      <c r="M42" s="9"/>
      <c r="N42" s="9"/>
    </row>
    <row r="43" spans="8:14" ht="15.75"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2" ht="15.75">
      <c r="H82" s="9"/>
      <c r="I82" s="9"/>
      <c r="J82" s="9"/>
      <c r="K82" s="9"/>
      <c r="L82" s="9"/>
    </row>
    <row r="83" spans="8:12" ht="15.75">
      <c r="H83" s="9"/>
      <c r="I83" s="9"/>
      <c r="J83" s="9"/>
      <c r="K83" s="9"/>
      <c r="L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2008-07-08T05:52:23Z</cp:lastPrinted>
  <dcterms:created xsi:type="dcterms:W3CDTF">2000-08-04T04:24:19Z</dcterms:created>
  <dcterms:modified xsi:type="dcterms:W3CDTF">2023-03-02T05:58:15Z</dcterms:modified>
  <cp:category/>
  <cp:version/>
  <cp:contentType/>
  <cp:contentStatus/>
</cp:coreProperties>
</file>