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9170" windowHeight="5760" activeTab="11"/>
  </bookViews>
  <sheets>
    <sheet name="01.01.10" sheetId="1" r:id="rId1"/>
    <sheet name="01.02.10" sheetId="2" r:id="rId2"/>
    <sheet name="01.03.10" sheetId="3" r:id="rId3"/>
    <sheet name="01.04.10" sheetId="4" r:id="rId4"/>
    <sheet name="01.05.10" sheetId="5" r:id="rId5"/>
    <sheet name="01.06.10" sheetId="6" r:id="rId6"/>
    <sheet name="01.07.10" sheetId="7" r:id="rId7"/>
    <sheet name="01.08.10" sheetId="8" r:id="rId8"/>
    <sheet name="01.09.10" sheetId="9" r:id="rId9"/>
    <sheet name="01.10.10" sheetId="10" r:id="rId10"/>
    <sheet name="01.11.10" sheetId="11" r:id="rId11"/>
    <sheet name="01.12.10" sheetId="12" r:id="rId12"/>
  </sheets>
  <definedNames>
    <definedName name="_xlnm.Print_Area" localSheetId="11">'01.12.10'!$A$1:$Z$46</definedName>
  </definedNames>
  <calcPr fullCalcOnLoad="1"/>
</workbook>
</file>

<file path=xl/sharedStrings.xml><?xml version="1.0" encoding="utf-8"?>
<sst xmlns="http://schemas.openxmlformats.org/spreadsheetml/2006/main" count="1740" uniqueCount="104">
  <si>
    <t>(в тыс.тенге)</t>
  </si>
  <si>
    <t>№ п/п</t>
  </si>
  <si>
    <t>Наименование фонда</t>
  </si>
  <si>
    <t>Достаточность собственного капитала К1</t>
  </si>
  <si>
    <t>Коэффициент номинального дохода К2</t>
  </si>
  <si>
    <t xml:space="preserve">Выполнение требования по формированию резервов (провизий) по условному обязательству по возмещению К2 </t>
  </si>
  <si>
    <t>Выполнение пруденциальных нормативов
Да/Нет</t>
  </si>
  <si>
    <t>Ликвидные и прочие активы</t>
  </si>
  <si>
    <t>Обязательства по балансу</t>
  </si>
  <si>
    <t>Кредитный риск</t>
  </si>
  <si>
    <t>Рыночный риск</t>
  </si>
  <si>
    <t>Операционный риск</t>
  </si>
  <si>
    <t>Стоимость финансовых инструментов, взвешенных по степени риска (ВПА)</t>
  </si>
  <si>
    <t>Текущая стоимость пенсионных активов (до  взвешивания по степени риска) ТПА</t>
  </si>
  <si>
    <t>Коэффициент достаточности собственного капитала                   К1</t>
  </si>
  <si>
    <t>Установленный норматив</t>
  </si>
  <si>
    <t>Выполнение К1</t>
  </si>
  <si>
    <t>суммарный К1 НПФ и ООИУПА</t>
  </si>
  <si>
    <t>Суммарное выполнение К1</t>
  </si>
  <si>
    <t>Минимальное значение доходности К2
(60)</t>
  </si>
  <si>
    <t>Выполнение К2</t>
  </si>
  <si>
    <t>Общий процентный риск</t>
  </si>
  <si>
    <t>Валютный риск</t>
  </si>
  <si>
    <t>Фондовый риск</t>
  </si>
  <si>
    <t xml:space="preserve">АО "ООИУПА "Жетысу" </t>
  </si>
  <si>
    <t>НЕТ</t>
  </si>
  <si>
    <t>ДА</t>
  </si>
  <si>
    <t>АО "Накопительный  пенсионный фонд "ҰларҮміт"</t>
  </si>
  <si>
    <t xml:space="preserve">АО "ООИУПА "Нур-Траст" , ДО АО "Нурбанк" </t>
  </si>
  <si>
    <t>-</t>
  </si>
  <si>
    <t>АО Накопительный пенсионный фонд "Атамекен" дочерняя организация АО "Нурбанк"</t>
  </si>
  <si>
    <t>АО "ООИУПА "Өрлеу"</t>
  </si>
  <si>
    <t xml:space="preserve">АО Накопительный пенсионный фонд "Қорғау" </t>
  </si>
  <si>
    <t xml:space="preserve">АО "ООИУПА "GRANTUM Asset Management" (ДО АО «Казкоммерцбанк») </t>
  </si>
  <si>
    <t xml:space="preserve">АО  "Накопительный пенсионный фонд ГРАНТУМ" (Дочерняя организация АО "Казкоммерцбанк") </t>
  </si>
  <si>
    <t>АО Накопительный пенсионный фонд "ГНПФ" *</t>
  </si>
  <si>
    <t>АО "Евразийский накопительный пенсионный фонд" *</t>
  </si>
  <si>
    <t xml:space="preserve">АО "Накопительный пенсионный фонд "РЕСПУБЛИКА"* </t>
  </si>
  <si>
    <t>Средневзвешенный коэффициент номинального дохода  по пенсионным активам НПФ</t>
  </si>
  <si>
    <t>х</t>
  </si>
  <si>
    <t>Скорректированный средневзвешенный коэффициент номинального дохода  по пенсионным активам НПФ</t>
  </si>
  <si>
    <t>* - накопительные пенсионные фонды, самостоятельно управляющие пенсионными активами.</t>
  </si>
  <si>
    <t>Всего выполняют ООИУПА/ НПФ, самостоятельно управляющие пенсионными активами:</t>
  </si>
  <si>
    <t xml:space="preserve">Всего не выполняют ООИУПА/ НПФ, самостоятельно управляющие пенсионными активами:  </t>
  </si>
  <si>
    <t>Всего выполняют НПФ:</t>
  </si>
  <si>
    <t xml:space="preserve">Всего не выполняют НПФ:  </t>
  </si>
  <si>
    <t>Совокупное выполнение:</t>
  </si>
  <si>
    <t xml:space="preserve">Совокупное невыполнение:  </t>
  </si>
  <si>
    <t>Специфичный процентный риск</t>
  </si>
  <si>
    <t>К2  за период ноябрь 2008 года – ноябрь 2009 года (12)</t>
  </si>
  <si>
    <t xml:space="preserve"> К2  за период ноябрь 2006 года – ноябрь 2009 года (36)</t>
  </si>
  <si>
    <t>К2   за период ноябрь 2004 года – ноябрь 2009 года (60)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</si>
  <si>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января  2010 года</t>
  </si>
  <si>
    <t>** - в расчет ликвидных активов АО «НПФ «Атамекен» включены операции «Обратное РЕПО», заключенные автоматическим способом.</t>
  </si>
  <si>
    <t>АО Накопительный пенсионный фонд "Атамекен" дочерняя организация АО "Нурбанк" **</t>
  </si>
  <si>
    <t>К2   за период январь 2005 года – январь 2010 года (60)</t>
  </si>
  <si>
    <t xml:space="preserve"> К2  за период январь 2007 года – январь 2010 года (36)</t>
  </si>
  <si>
    <t>К2  за период январь 2009 года – январь 2010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</si>
  <si>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февраля  2010 года</t>
  </si>
  <si>
    <t>К2   за период февраль 2005 года – февраль 2010 года (60)</t>
  </si>
  <si>
    <t xml:space="preserve"> К2  за период февраль 2007 года – февраль 2010 года (36)</t>
  </si>
  <si>
    <t>К2  за период февраль 2009 года – февраль 2010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</si>
  <si>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марта 2010 года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</si>
  <si>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апреля 2010 года</t>
  </si>
  <si>
    <t>АО  "Накопительный Пенсионный Фонд АМАНАТ КАЗАХСТАН"</t>
  </si>
  <si>
    <t>по НПФ</t>
  </si>
  <si>
    <t>по ООИУПА</t>
  </si>
  <si>
    <t>Доля пенсионных активов к общей сумме ТПА</t>
  </si>
  <si>
    <t>Коэффициент достаточности собственного капитала К1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</si>
  <si>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мая 2010 года</t>
  </si>
  <si>
    <t>К2   за период май 2005 года – май 2010 года (60)</t>
  </si>
  <si>
    <t xml:space="preserve"> К2  за период май 2007 года – май 2010 года (36)</t>
  </si>
  <si>
    <t>К2  за период май 2009 года – май 2010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</si>
  <si>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июня 2010 года</t>
  </si>
  <si>
    <t>** ООИУПА не имеющий в управлении пенсионных активов НПФ</t>
  </si>
  <si>
    <t>x</t>
  </si>
  <si>
    <t>АО "ООИУПА "Өрлеу"**</t>
  </si>
  <si>
    <t>К2   за период июнь 2005 года – июнь 2010 года (60)</t>
  </si>
  <si>
    <t xml:space="preserve"> К2  за период июнь 2007 года – июнь 2010 года (36)</t>
  </si>
  <si>
    <t>К2  за период июнь 2009 года – июнь 2010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</si>
  <si>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июля 2010 года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</si>
  <si>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августа 2010 года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</si>
  <si>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сентября 2010 года</t>
  </si>
  <si>
    <t xml:space="preserve">АО Накопительный пенсионный фонд "Атамекен" дочерняя организация АО "Нурбанк" </t>
  </si>
  <si>
    <t>К2   за период сентябрь 2005 года – сентябрь 2010 года (60)</t>
  </si>
  <si>
    <t xml:space="preserve"> К2  за период сентябрь 2007 года – сентябрь 2010 года (36)</t>
  </si>
  <si>
    <t>К2  за период сентябрь 2009 года – сентябрь 2010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</si>
  <si>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октября 2010 года</t>
  </si>
  <si>
    <t>К2   за период октябрь 2005 года – октябрь 2010 года (60)</t>
  </si>
  <si>
    <t xml:space="preserve"> К2  за период октябрь 2007 года – октябрь 2010 года (36)</t>
  </si>
  <si>
    <t>К2  за период октябрь 2009 года – октябрь 2010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</si>
  <si>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ноября 2010 года</t>
  </si>
  <si>
    <t>К2   за период ноябрь 2005 года – ноябрь 2010 года (60)</t>
  </si>
  <si>
    <t xml:space="preserve"> К2  за период ноябрь 2007 года – ноябрь 2010 года (36)</t>
  </si>
  <si>
    <t>К2  за период ноябрь 2009 года – ноябрь 2010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</si>
  <si>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декабря 2010 года</t>
  </si>
  <si>
    <r>
      <t xml:space="preserve">АО "Накопительный пенсионный фонд "БТА Казахстан" ДО АО "БТА Банк" </t>
    </r>
    <r>
      <rPr>
        <b/>
        <sz val="12"/>
        <rFont val="Cambria"/>
        <family val="1"/>
      </rPr>
      <t>*</t>
    </r>
  </si>
  <si>
    <r>
      <t xml:space="preserve">АО  "Накопительный пенсионный фонд "Народного Банка Казахстана, дочерняя организация "Народный Банк Казахстана" </t>
    </r>
    <r>
      <rPr>
        <b/>
        <sz val="12"/>
        <rFont val="Cambria"/>
        <family val="1"/>
      </rPr>
      <t>*</t>
    </r>
  </si>
  <si>
    <r>
      <t>АО  "Накопительный пенсионный Фонд "Казахмыс"</t>
    </r>
    <r>
      <rPr>
        <b/>
        <sz val="12"/>
        <rFont val="Cambria"/>
        <family val="1"/>
      </rPr>
      <t xml:space="preserve"> *</t>
    </r>
  </si>
  <si>
    <r>
      <t xml:space="preserve">АО  "Накопительный пенсионный фонд "НефтеГаз - Дем" </t>
    </r>
    <r>
      <rPr>
        <b/>
        <sz val="12"/>
        <rFont val="Cambria"/>
        <family val="1"/>
      </rPr>
      <t>*</t>
    </r>
  </si>
  <si>
    <r>
      <t xml:space="preserve">АО "Накопительный пенсионный фонд "Отан" </t>
    </r>
    <r>
      <rPr>
        <b/>
        <sz val="12"/>
        <rFont val="Cambria"/>
        <family val="1"/>
      </rPr>
      <t>*</t>
    </r>
  </si>
  <si>
    <r>
      <t xml:space="preserve">АО "НПФ "Капитал" - Дочерняя организация АО "Банк ЦентрКредит" </t>
    </r>
    <r>
      <rPr>
        <b/>
        <sz val="12"/>
        <rFont val="Cambria"/>
        <family val="1"/>
      </rPr>
      <t>*</t>
    </r>
  </si>
  <si>
    <r>
      <t xml:space="preserve">АО "Накопительный пенсионный фонд "Отан" (ДО АО "АТФ Банк") </t>
    </r>
    <r>
      <rPr>
        <b/>
        <sz val="12"/>
        <rFont val="Cambria"/>
        <family val="1"/>
      </rPr>
      <t>*</t>
    </r>
  </si>
  <si>
    <r>
      <t xml:space="preserve">АО  "Накопительный Пенсионный Фонд АМАНАТ КАЗАХСТАН"  </t>
    </r>
    <r>
      <rPr>
        <b/>
        <sz val="12"/>
        <rFont val="Cambria"/>
        <family val="1"/>
      </rPr>
      <t>*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</si>
</sst>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0.000000"/>
    <numFmt numFmtId="184" formatCode="#,##0.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180" fontId="19" fillId="33" borderId="0" xfId="55" applyNumberFormat="1" applyFont="1" applyFill="1" applyBorder="1" applyAlignment="1">
      <alignment horizontal="center" wrapText="1"/>
      <protection/>
    </xf>
    <xf numFmtId="180" fontId="19" fillId="33" borderId="10" xfId="55" applyNumberFormat="1" applyFont="1" applyFill="1" applyBorder="1" applyAlignment="1">
      <alignment horizontal="left" wrapText="1"/>
      <protection/>
    </xf>
    <xf numFmtId="180" fontId="19" fillId="33" borderId="11" xfId="55" applyNumberFormat="1" applyFont="1" applyFill="1" applyBorder="1" applyAlignment="1">
      <alignment horizontal="left" wrapText="1"/>
      <protection/>
    </xf>
    <xf numFmtId="1" fontId="19" fillId="33" borderId="12" xfId="55" applyNumberFormat="1" applyFont="1" applyFill="1" applyBorder="1" applyAlignment="1">
      <alignment wrapText="1"/>
      <protection/>
    </xf>
    <xf numFmtId="180" fontId="19" fillId="33" borderId="13" xfId="55" applyNumberFormat="1" applyFont="1" applyFill="1" applyBorder="1" applyAlignment="1">
      <alignment horizontal="left" wrapText="1"/>
      <protection/>
    </xf>
    <xf numFmtId="180" fontId="19" fillId="33" borderId="14" xfId="55" applyNumberFormat="1" applyFont="1" applyFill="1" applyBorder="1" applyAlignment="1">
      <alignment horizontal="left" wrapText="1"/>
      <protection/>
    </xf>
    <xf numFmtId="1" fontId="19" fillId="33" borderId="15" xfId="55" applyNumberFormat="1" applyFont="1" applyFill="1" applyBorder="1" applyAlignment="1">
      <alignment wrapText="1"/>
      <protection/>
    </xf>
    <xf numFmtId="0" fontId="18" fillId="33" borderId="0" xfId="57" applyFont="1" applyFill="1" applyBorder="1" applyAlignment="1" applyProtection="1">
      <alignment horizontal="left" vertical="center" wrapText="1"/>
      <protection/>
    </xf>
    <xf numFmtId="180" fontId="19" fillId="33" borderId="10" xfId="55" applyNumberFormat="1" applyFont="1" applyFill="1" applyBorder="1" applyAlignment="1">
      <alignment wrapText="1"/>
      <protection/>
    </xf>
    <xf numFmtId="180" fontId="19" fillId="33" borderId="13" xfId="55" applyNumberFormat="1" applyFont="1" applyFill="1" applyBorder="1" applyAlignment="1">
      <alignment wrapText="1"/>
      <protection/>
    </xf>
    <xf numFmtId="0" fontId="18" fillId="33" borderId="0" xfId="0" applyFont="1" applyFill="1" applyAlignment="1">
      <alignment/>
    </xf>
    <xf numFmtId="180" fontId="19" fillId="33" borderId="0" xfId="55" applyNumberFormat="1" applyFont="1" applyFill="1" applyBorder="1" applyAlignment="1">
      <alignment wrapText="1"/>
      <protection/>
    </xf>
    <xf numFmtId="1" fontId="19" fillId="33" borderId="0" xfId="55" applyNumberFormat="1" applyFont="1" applyFill="1" applyBorder="1" applyAlignment="1">
      <alignment wrapText="1"/>
      <protection/>
    </xf>
    <xf numFmtId="180" fontId="19" fillId="0" borderId="0" xfId="55" applyNumberFormat="1" applyFont="1" applyFill="1" applyBorder="1" applyAlignment="1">
      <alignment horizontal="center" wrapText="1"/>
      <protection/>
    </xf>
    <xf numFmtId="180" fontId="19" fillId="0" borderId="10" xfId="55" applyNumberFormat="1" applyFont="1" applyFill="1" applyBorder="1" applyAlignment="1">
      <alignment horizontal="left" wrapText="1"/>
      <protection/>
    </xf>
    <xf numFmtId="180" fontId="19" fillId="0" borderId="11" xfId="55" applyNumberFormat="1" applyFont="1" applyFill="1" applyBorder="1" applyAlignment="1">
      <alignment horizontal="left" wrapText="1"/>
      <protection/>
    </xf>
    <xf numFmtId="1" fontId="19" fillId="0" borderId="12" xfId="55" applyNumberFormat="1" applyFont="1" applyFill="1" applyBorder="1" applyAlignment="1">
      <alignment wrapText="1"/>
      <protection/>
    </xf>
    <xf numFmtId="180" fontId="19" fillId="0" borderId="13" xfId="55" applyNumberFormat="1" applyFont="1" applyFill="1" applyBorder="1" applyAlignment="1">
      <alignment horizontal="left" wrapText="1"/>
      <protection/>
    </xf>
    <xf numFmtId="180" fontId="19" fillId="0" borderId="14" xfId="55" applyNumberFormat="1" applyFont="1" applyFill="1" applyBorder="1" applyAlignment="1">
      <alignment horizontal="left" wrapText="1"/>
      <protection/>
    </xf>
    <xf numFmtId="1" fontId="19" fillId="0" borderId="15" xfId="55" applyNumberFormat="1" applyFont="1" applyFill="1" applyBorder="1" applyAlignment="1">
      <alignment wrapText="1"/>
      <protection/>
    </xf>
    <xf numFmtId="0" fontId="18" fillId="0" borderId="0" xfId="57" applyFont="1" applyFill="1" applyBorder="1" applyAlignment="1" applyProtection="1">
      <alignment horizontal="left" vertical="center" wrapText="1"/>
      <protection/>
    </xf>
    <xf numFmtId="180" fontId="19" fillId="0" borderId="10" xfId="55" applyNumberFormat="1" applyFont="1" applyFill="1" applyBorder="1" applyAlignment="1">
      <alignment wrapText="1"/>
      <protection/>
    </xf>
    <xf numFmtId="180" fontId="19" fillId="0" borderId="13" xfId="55" applyNumberFormat="1" applyFont="1" applyFill="1" applyBorder="1" applyAlignment="1">
      <alignment wrapText="1"/>
      <protection/>
    </xf>
    <xf numFmtId="0" fontId="18" fillId="0" borderId="0" xfId="0" applyFont="1" applyFill="1" applyAlignment="1">
      <alignment/>
    </xf>
    <xf numFmtId="180" fontId="19" fillId="0" borderId="0" xfId="55" applyNumberFormat="1" applyFont="1" applyFill="1" applyBorder="1" applyAlignment="1">
      <alignment wrapText="1"/>
      <protection/>
    </xf>
    <xf numFmtId="1" fontId="19" fillId="0" borderId="0" xfId="55" applyNumberFormat="1" applyFont="1" applyFill="1" applyBorder="1" applyAlignment="1">
      <alignment wrapText="1"/>
      <protection/>
    </xf>
    <xf numFmtId="3" fontId="18" fillId="0" borderId="0" xfId="57" applyNumberFormat="1" applyFont="1" applyFill="1" applyBorder="1" applyAlignment="1" applyProtection="1">
      <alignment horizontal="center" wrapText="1"/>
      <protection/>
    </xf>
    <xf numFmtId="3" fontId="18" fillId="0" borderId="0" xfId="56" applyNumberFormat="1" applyFont="1" applyFill="1" applyBorder="1" applyAlignment="1" applyProtection="1">
      <alignment horizontal="center" wrapText="1"/>
      <protection/>
    </xf>
    <xf numFmtId="0" fontId="18" fillId="0" borderId="0" xfId="56" applyFont="1" applyFill="1" applyBorder="1" applyAlignment="1" applyProtection="1">
      <alignment horizontal="left" vertical="center" wrapText="1"/>
      <protection/>
    </xf>
    <xf numFmtId="0" fontId="18" fillId="0" borderId="0" xfId="56" applyFont="1" applyFill="1" applyBorder="1" applyAlignment="1" applyProtection="1">
      <alignment horizontal="left" vertical="center" wrapText="1"/>
      <protection/>
    </xf>
    <xf numFmtId="180" fontId="19" fillId="0" borderId="0" xfId="54" applyNumberFormat="1" applyFont="1" applyFill="1" applyBorder="1" applyAlignment="1">
      <alignment horizontal="center" wrapText="1"/>
      <protection/>
    </xf>
    <xf numFmtId="1" fontId="18" fillId="0" borderId="0" xfId="56" applyNumberFormat="1" applyFont="1" applyFill="1" applyBorder="1" applyAlignment="1" applyProtection="1">
      <alignment horizontal="left" vertical="center" wrapText="1"/>
      <protection/>
    </xf>
    <xf numFmtId="180" fontId="19" fillId="0" borderId="10" xfId="54" applyNumberFormat="1" applyFont="1" applyFill="1" applyBorder="1" applyAlignment="1">
      <alignment horizontal="left" wrapText="1"/>
      <protection/>
    </xf>
    <xf numFmtId="180" fontId="19" fillId="0" borderId="11" xfId="54" applyNumberFormat="1" applyFont="1" applyFill="1" applyBorder="1" applyAlignment="1">
      <alignment horizontal="left" wrapText="1"/>
      <protection/>
    </xf>
    <xf numFmtId="1" fontId="19" fillId="0" borderId="12" xfId="54" applyNumberFormat="1" applyFont="1" applyFill="1" applyBorder="1" applyAlignment="1">
      <alignment wrapText="1"/>
      <protection/>
    </xf>
    <xf numFmtId="180" fontId="19" fillId="0" borderId="13" xfId="54" applyNumberFormat="1" applyFont="1" applyFill="1" applyBorder="1" applyAlignment="1">
      <alignment horizontal="left" wrapText="1"/>
      <protection/>
    </xf>
    <xf numFmtId="180" fontId="19" fillId="0" borderId="14" xfId="54" applyNumberFormat="1" applyFont="1" applyFill="1" applyBorder="1" applyAlignment="1">
      <alignment horizontal="left" wrapText="1"/>
      <protection/>
    </xf>
    <xf numFmtId="1" fontId="19" fillId="0" borderId="15" xfId="54" applyNumberFormat="1" applyFont="1" applyFill="1" applyBorder="1" applyAlignment="1">
      <alignment wrapText="1"/>
      <protection/>
    </xf>
    <xf numFmtId="180" fontId="19" fillId="0" borderId="10" xfId="54" applyNumberFormat="1" applyFont="1" applyFill="1" applyBorder="1" applyAlignment="1">
      <alignment wrapText="1"/>
      <protection/>
    </xf>
    <xf numFmtId="180" fontId="19" fillId="0" borderId="13" xfId="54" applyNumberFormat="1" applyFont="1" applyFill="1" applyBorder="1" applyAlignment="1">
      <alignment wrapText="1"/>
      <protection/>
    </xf>
    <xf numFmtId="4" fontId="19" fillId="33" borderId="0" xfId="0" applyNumberFormat="1" applyFont="1" applyFill="1" applyAlignment="1">
      <alignment horizontal="center" wrapText="1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right"/>
    </xf>
    <xf numFmtId="0" fontId="19" fillId="33" borderId="16" xfId="57" applyFont="1" applyFill="1" applyBorder="1" applyAlignment="1" applyProtection="1">
      <alignment horizontal="center" vertical="center" wrapText="1"/>
      <protection/>
    </xf>
    <xf numFmtId="0" fontId="19" fillId="33" borderId="16" xfId="0" applyFont="1" applyFill="1" applyBorder="1" applyAlignment="1">
      <alignment horizontal="center"/>
    </xf>
    <xf numFmtId="0" fontId="19" fillId="33" borderId="16" xfId="57" applyFont="1" applyFill="1" applyBorder="1" applyAlignment="1" applyProtection="1">
      <alignment horizontal="center" vertical="center" wrapText="1"/>
      <protection/>
    </xf>
    <xf numFmtId="14" fontId="19" fillId="33" borderId="16" xfId="57" applyNumberFormat="1" applyFont="1" applyFill="1" applyBorder="1" applyAlignment="1" applyProtection="1">
      <alignment horizontal="center" vertical="center" wrapText="1"/>
      <protection/>
    </xf>
    <xf numFmtId="0" fontId="19" fillId="33" borderId="0" xfId="57" applyFont="1" applyFill="1" applyAlignment="1" applyProtection="1">
      <alignment horizontal="left" vertical="center" wrapText="1" indent="2"/>
      <protection/>
    </xf>
    <xf numFmtId="0" fontId="18" fillId="33" borderId="16" xfId="57" applyFont="1" applyFill="1" applyBorder="1" applyAlignment="1" applyProtection="1">
      <alignment horizontal="center" vertical="center" wrapText="1"/>
      <protection/>
    </xf>
    <xf numFmtId="0" fontId="18" fillId="33" borderId="17" xfId="57" applyFont="1" applyFill="1" applyBorder="1" applyAlignment="1" applyProtection="1">
      <alignment horizontal="center" vertical="center" wrapText="1"/>
      <protection/>
    </xf>
    <xf numFmtId="0" fontId="18" fillId="33" borderId="18" xfId="57" applyFont="1" applyFill="1" applyBorder="1" applyAlignment="1" applyProtection="1">
      <alignment horizontal="center" vertical="center" wrapText="1"/>
      <protection/>
    </xf>
    <xf numFmtId="186" fontId="19" fillId="33" borderId="0" xfId="57" applyNumberFormat="1" applyFont="1" applyFill="1" applyAlignment="1" applyProtection="1">
      <alignment horizontal="left" vertical="center" wrapText="1" indent="2"/>
      <protection/>
    </xf>
    <xf numFmtId="1" fontId="19" fillId="33" borderId="0" xfId="57" applyNumberFormat="1" applyFont="1" applyFill="1" applyAlignment="1" applyProtection="1">
      <alignment horizontal="left" vertical="center" wrapText="1" indent="2"/>
      <protection/>
    </xf>
    <xf numFmtId="186" fontId="19" fillId="33" borderId="0" xfId="34" applyNumberFormat="1" applyFont="1" applyFill="1" applyBorder="1" applyAlignment="1" applyProtection="1">
      <alignment horizontal="center" vertical="top"/>
      <protection/>
    </xf>
    <xf numFmtId="3" fontId="19" fillId="33" borderId="0" xfId="34" applyNumberFormat="1" applyFont="1" applyFill="1" applyBorder="1" applyAlignment="1" applyProtection="1">
      <alignment horizontal="center" vertical="top"/>
      <protection/>
    </xf>
    <xf numFmtId="0" fontId="19" fillId="33" borderId="0" xfId="57" applyFont="1" applyFill="1" applyAlignment="1" applyProtection="1">
      <alignment horizontal="left" wrapText="1" indent="2"/>
      <protection/>
    </xf>
    <xf numFmtId="186" fontId="18" fillId="33" borderId="0" xfId="55" applyNumberFormat="1" applyFont="1" applyFill="1" applyBorder="1" applyAlignment="1">
      <alignment horizontal="center" vertical="center" wrapText="1"/>
      <protection/>
    </xf>
    <xf numFmtId="4" fontId="18" fillId="33" borderId="0" xfId="55" applyNumberFormat="1" applyFont="1" applyFill="1" applyBorder="1" applyAlignment="1">
      <alignment horizontal="center" vertical="center" wrapText="1"/>
      <protection/>
    </xf>
    <xf numFmtId="0" fontId="18" fillId="33" borderId="0" xfId="57" applyFont="1" applyFill="1" applyBorder="1" applyAlignment="1" applyProtection="1">
      <alignment horizontal="left" vertical="center" wrapText="1"/>
      <protection/>
    </xf>
    <xf numFmtId="2" fontId="18" fillId="33" borderId="0" xfId="57" applyNumberFormat="1" applyFont="1" applyFill="1" applyBorder="1" applyAlignment="1" applyProtection="1">
      <alignment horizontal="left" vertical="center"/>
      <protection/>
    </xf>
    <xf numFmtId="1" fontId="18" fillId="33" borderId="0" xfId="57" applyNumberFormat="1" applyFont="1" applyFill="1" applyBorder="1" applyAlignment="1" applyProtection="1">
      <alignment horizontal="left" vertical="center" wrapText="1"/>
      <protection/>
    </xf>
    <xf numFmtId="3" fontId="18" fillId="33" borderId="12" xfId="55" applyNumberFormat="1" applyFont="1" applyFill="1" applyBorder="1" applyAlignment="1">
      <alignment horizontal="center" vertical="center" wrapText="1"/>
      <protection/>
    </xf>
    <xf numFmtId="0" fontId="18" fillId="33" borderId="0" xfId="0" applyFont="1" applyFill="1" applyAlignment="1">
      <alignment wrapText="1"/>
    </xf>
    <xf numFmtId="3" fontId="18" fillId="33" borderId="15" xfId="55" applyNumberFormat="1" applyFont="1" applyFill="1" applyBorder="1" applyAlignment="1">
      <alignment horizontal="center" vertical="center" wrapText="1"/>
      <protection/>
    </xf>
    <xf numFmtId="0" fontId="18" fillId="33" borderId="11" xfId="0" applyFont="1" applyFill="1" applyBorder="1" applyAlignment="1">
      <alignment wrapText="1"/>
    </xf>
    <xf numFmtId="0" fontId="18" fillId="33" borderId="14" xfId="0" applyFont="1" applyFill="1" applyBorder="1" applyAlignment="1">
      <alignment wrapText="1"/>
    </xf>
    <xf numFmtId="3" fontId="18" fillId="33" borderId="0" xfId="55" applyNumberFormat="1" applyFont="1" applyFill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4" fontId="19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16" xfId="57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center"/>
    </xf>
    <xf numFmtId="0" fontId="19" fillId="0" borderId="16" xfId="57" applyFont="1" applyFill="1" applyBorder="1" applyAlignment="1" applyProtection="1">
      <alignment horizontal="center" vertical="center" wrapText="1"/>
      <protection/>
    </xf>
    <xf numFmtId="14" fontId="19" fillId="0" borderId="16" xfId="57" applyNumberFormat="1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Alignment="1" applyProtection="1">
      <alignment horizontal="left" vertical="center" wrapText="1" indent="2"/>
      <protection/>
    </xf>
    <xf numFmtId="0" fontId="18" fillId="0" borderId="16" xfId="57" applyFont="1" applyFill="1" applyBorder="1" applyAlignment="1" applyProtection="1">
      <alignment horizontal="center" vertical="center" wrapText="1"/>
      <protection/>
    </xf>
    <xf numFmtId="186" fontId="19" fillId="0" borderId="0" xfId="57" applyNumberFormat="1" applyFont="1" applyFill="1" applyAlignment="1" applyProtection="1">
      <alignment horizontal="left" vertical="center" wrapText="1" indent="2"/>
      <protection/>
    </xf>
    <xf numFmtId="1" fontId="19" fillId="0" borderId="0" xfId="57" applyNumberFormat="1" applyFont="1" applyFill="1" applyAlignment="1" applyProtection="1">
      <alignment horizontal="left" vertical="center" wrapText="1" indent="2"/>
      <protection/>
    </xf>
    <xf numFmtId="186" fontId="19" fillId="0" borderId="0" xfId="34" applyNumberFormat="1" applyFont="1" applyFill="1" applyBorder="1" applyAlignment="1" applyProtection="1">
      <alignment horizontal="center" vertical="top"/>
      <protection/>
    </xf>
    <xf numFmtId="3" fontId="19" fillId="0" borderId="0" xfId="34" applyNumberFormat="1" applyFont="1" applyFill="1" applyBorder="1" applyAlignment="1" applyProtection="1">
      <alignment horizontal="center" vertical="top"/>
      <protection/>
    </xf>
    <xf numFmtId="0" fontId="19" fillId="0" borderId="0" xfId="57" applyFont="1" applyFill="1" applyAlignment="1" applyProtection="1">
      <alignment horizontal="left" wrapText="1" indent="2"/>
      <protection/>
    </xf>
    <xf numFmtId="186" fontId="18" fillId="0" borderId="0" xfId="55" applyNumberFormat="1" applyFont="1" applyFill="1" applyBorder="1" applyAlignment="1">
      <alignment horizontal="center" vertical="center" wrapText="1"/>
      <protection/>
    </xf>
    <xf numFmtId="4" fontId="18" fillId="0" borderId="0" xfId="55" applyNumberFormat="1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 applyProtection="1">
      <alignment horizontal="left" vertical="center" wrapText="1"/>
      <protection/>
    </xf>
    <xf numFmtId="2" fontId="18" fillId="0" borderId="0" xfId="57" applyNumberFormat="1" applyFont="1" applyFill="1" applyBorder="1" applyAlignment="1" applyProtection="1">
      <alignment horizontal="left" vertical="center"/>
      <protection/>
    </xf>
    <xf numFmtId="1" fontId="18" fillId="0" borderId="0" xfId="57" applyNumberFormat="1" applyFont="1" applyFill="1" applyBorder="1" applyAlignment="1" applyProtection="1">
      <alignment horizontal="left" vertical="center" wrapText="1"/>
      <protection/>
    </xf>
    <xf numFmtId="3" fontId="18" fillId="0" borderId="12" xfId="55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wrapText="1"/>
    </xf>
    <xf numFmtId="3" fontId="18" fillId="0" borderId="15" xfId="55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3" fontId="18" fillId="0" borderId="0" xfId="55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wrapText="1"/>
    </xf>
    <xf numFmtId="0" fontId="19" fillId="34" borderId="0" xfId="57" applyFont="1" applyFill="1" applyAlignment="1" applyProtection="1">
      <alignment horizontal="left" vertical="center" wrapText="1" indent="2"/>
      <protection/>
    </xf>
    <xf numFmtId="186" fontId="19" fillId="34" borderId="0" xfId="57" applyNumberFormat="1" applyFont="1" applyFill="1" applyAlignment="1" applyProtection="1">
      <alignment horizontal="left" vertical="center" wrapText="1" indent="2"/>
      <protection/>
    </xf>
    <xf numFmtId="1" fontId="19" fillId="34" borderId="0" xfId="57" applyNumberFormat="1" applyFont="1" applyFill="1" applyAlignment="1" applyProtection="1">
      <alignment horizontal="left" vertical="center" wrapText="1" indent="2"/>
      <protection/>
    </xf>
    <xf numFmtId="0" fontId="18" fillId="34" borderId="0" xfId="0" applyFont="1" applyFill="1" applyAlignment="1">
      <alignment/>
    </xf>
    <xf numFmtId="186" fontId="19" fillId="34" borderId="0" xfId="34" applyNumberFormat="1" applyFont="1" applyFill="1" applyBorder="1" applyAlignment="1" applyProtection="1">
      <alignment horizontal="center" vertical="top"/>
      <protection/>
    </xf>
    <xf numFmtId="3" fontId="19" fillId="34" borderId="0" xfId="34" applyNumberFormat="1" applyFont="1" applyFill="1" applyBorder="1" applyAlignment="1" applyProtection="1">
      <alignment horizontal="center" vertical="top"/>
      <protection/>
    </xf>
    <xf numFmtId="0" fontId="19" fillId="34" borderId="0" xfId="57" applyFont="1" applyFill="1" applyAlignment="1" applyProtection="1">
      <alignment horizontal="left" wrapText="1" indent="2"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17" xfId="57" applyFont="1" applyFill="1" applyBorder="1" applyAlignment="1" applyProtection="1">
      <alignment horizontal="center" vertical="center" wrapText="1"/>
      <protection/>
    </xf>
    <xf numFmtId="0" fontId="18" fillId="0" borderId="18" xfId="57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9" xfId="57" applyFont="1" applyFill="1" applyBorder="1" applyAlignment="1" applyProtection="1">
      <alignment horizontal="center" vertical="center" wrapText="1"/>
      <protection/>
    </xf>
    <xf numFmtId="0" fontId="19" fillId="0" borderId="20" xfId="57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57" applyFont="1" applyFill="1" applyBorder="1" applyAlignment="1" applyProtection="1">
      <alignment horizontal="center" vertical="center" wrapText="1"/>
      <protection/>
    </xf>
    <xf numFmtId="0" fontId="19" fillId="0" borderId="22" xfId="57" applyFont="1" applyFill="1" applyBorder="1" applyAlignment="1" applyProtection="1">
      <alignment horizontal="center" vertical="center" wrapText="1"/>
      <protection/>
    </xf>
    <xf numFmtId="0" fontId="19" fillId="0" borderId="24" xfId="57" applyFont="1" applyFill="1" applyBorder="1" applyAlignment="1" applyProtection="1">
      <alignment horizontal="center" vertical="center" wrapText="1"/>
      <protection/>
    </xf>
    <xf numFmtId="0" fontId="19" fillId="0" borderId="13" xfId="57" applyFont="1" applyFill="1" applyBorder="1" applyAlignment="1" applyProtection="1">
      <alignment horizontal="center" vertical="center" wrapText="1"/>
      <protection/>
    </xf>
    <xf numFmtId="0" fontId="19" fillId="0" borderId="25" xfId="57" applyFont="1" applyFill="1" applyBorder="1" applyAlignment="1" applyProtection="1">
      <alignment horizontal="center" vertical="center" wrapText="1"/>
      <protection/>
    </xf>
    <xf numFmtId="0" fontId="19" fillId="0" borderId="12" xfId="57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7" xfId="57" applyFont="1" applyFill="1" applyBorder="1" applyAlignment="1" applyProtection="1">
      <alignment horizontal="center" vertical="center" wrapText="1"/>
      <protection/>
    </xf>
    <xf numFmtId="0" fontId="19" fillId="0" borderId="28" xfId="57" applyFont="1" applyFill="1" applyBorder="1" applyAlignment="1" applyProtection="1">
      <alignment horizontal="center" vertical="center" wrapText="1"/>
      <protection/>
    </xf>
    <xf numFmtId="0" fontId="19" fillId="0" borderId="29" xfId="57" applyFont="1" applyFill="1" applyBorder="1" applyAlignment="1" applyProtection="1">
      <alignment horizontal="center" vertical="center" wrapText="1"/>
      <protection/>
    </xf>
    <xf numFmtId="0" fontId="19" fillId="0" borderId="30" xfId="57" applyFont="1" applyFill="1" applyBorder="1" applyAlignment="1" applyProtection="1">
      <alignment horizontal="center" vertical="center" wrapText="1"/>
      <protection/>
    </xf>
    <xf numFmtId="0" fontId="19" fillId="0" borderId="17" xfId="57" applyFont="1" applyFill="1" applyBorder="1" applyAlignment="1" applyProtection="1">
      <alignment horizontal="center" vertical="center" wrapText="1"/>
      <protection/>
    </xf>
    <xf numFmtId="0" fontId="19" fillId="0" borderId="15" xfId="57" applyFont="1" applyFill="1" applyBorder="1" applyAlignment="1" applyProtection="1">
      <alignment horizontal="center" vertical="center" wrapText="1"/>
      <protection/>
    </xf>
    <xf numFmtId="0" fontId="19" fillId="0" borderId="18" xfId="57" applyFont="1" applyFill="1" applyBorder="1" applyAlignment="1" applyProtection="1">
      <alignment horizontal="center" vertical="center" wrapText="1"/>
      <protection/>
    </xf>
    <xf numFmtId="0" fontId="19" fillId="0" borderId="31" xfId="57" applyFont="1" applyFill="1" applyBorder="1" applyAlignment="1" applyProtection="1">
      <alignment horizontal="center" vertical="center" wrapText="1"/>
      <protection/>
    </xf>
    <xf numFmtId="0" fontId="18" fillId="0" borderId="30" xfId="57" applyFont="1" applyFill="1" applyBorder="1" applyAlignment="1" applyProtection="1">
      <alignment horizontal="center" vertical="center" wrapText="1"/>
      <protection/>
    </xf>
    <xf numFmtId="0" fontId="18" fillId="0" borderId="17" xfId="57" applyFont="1" applyFill="1" applyBorder="1" applyAlignment="1" applyProtection="1">
      <alignment horizontal="center" vertical="center" wrapText="1"/>
      <protection/>
    </xf>
    <xf numFmtId="0" fontId="18" fillId="0" borderId="31" xfId="57" applyFont="1" applyFill="1" applyBorder="1" applyAlignment="1" applyProtection="1">
      <alignment horizontal="center" vertical="center" wrapText="1"/>
      <protection/>
    </xf>
    <xf numFmtId="0" fontId="18" fillId="0" borderId="18" xfId="57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19" xfId="56" applyFont="1" applyFill="1" applyBorder="1" applyAlignment="1" applyProtection="1">
      <alignment horizontal="center" vertical="center" wrapText="1"/>
      <protection/>
    </xf>
    <xf numFmtId="0" fontId="19" fillId="0" borderId="20" xfId="56" applyFont="1" applyFill="1" applyBorder="1" applyAlignment="1" applyProtection="1">
      <alignment horizontal="center" vertical="center" wrapText="1"/>
      <protection/>
    </xf>
    <xf numFmtId="0" fontId="19" fillId="0" borderId="23" xfId="56" applyFont="1" applyFill="1" applyBorder="1" applyAlignment="1" applyProtection="1">
      <alignment horizontal="center" vertical="center" wrapText="1"/>
      <protection/>
    </xf>
    <xf numFmtId="0" fontId="19" fillId="0" borderId="22" xfId="56" applyFont="1" applyFill="1" applyBorder="1" applyAlignment="1" applyProtection="1">
      <alignment horizontal="center" vertical="center" wrapText="1"/>
      <protection/>
    </xf>
    <xf numFmtId="0" fontId="19" fillId="0" borderId="24" xfId="56" applyFont="1" applyFill="1" applyBorder="1" applyAlignment="1" applyProtection="1">
      <alignment horizontal="center" vertical="center" wrapText="1"/>
      <protection/>
    </xf>
    <xf numFmtId="0" fontId="19" fillId="0" borderId="13" xfId="56" applyFont="1" applyFill="1" applyBorder="1" applyAlignment="1" applyProtection="1">
      <alignment horizontal="center" vertical="center" wrapText="1"/>
      <protection/>
    </xf>
    <xf numFmtId="0" fontId="19" fillId="0" borderId="25" xfId="56" applyFont="1" applyFill="1" applyBorder="1" applyAlignment="1" applyProtection="1">
      <alignment horizontal="center" vertical="center" wrapText="1"/>
      <protection/>
    </xf>
    <xf numFmtId="0" fontId="19" fillId="0" borderId="12" xfId="56" applyFont="1" applyFill="1" applyBorder="1" applyAlignment="1" applyProtection="1">
      <alignment horizontal="center" vertical="center" wrapText="1"/>
      <protection/>
    </xf>
    <xf numFmtId="0" fontId="19" fillId="0" borderId="27" xfId="56" applyFont="1" applyFill="1" applyBorder="1" applyAlignment="1" applyProtection="1">
      <alignment horizontal="center" vertical="center" wrapText="1"/>
      <protection/>
    </xf>
    <xf numFmtId="0" fontId="19" fillId="0" borderId="28" xfId="56" applyFont="1" applyFill="1" applyBorder="1" applyAlignment="1" applyProtection="1">
      <alignment horizontal="center" vertical="center" wrapText="1"/>
      <protection/>
    </xf>
    <xf numFmtId="0" fontId="19" fillId="0" borderId="29" xfId="56" applyFont="1" applyFill="1" applyBorder="1" applyAlignment="1" applyProtection="1">
      <alignment horizontal="center" vertical="center" wrapText="1"/>
      <protection/>
    </xf>
    <xf numFmtId="0" fontId="19" fillId="0" borderId="30" xfId="56" applyFont="1" applyFill="1" applyBorder="1" applyAlignment="1" applyProtection="1">
      <alignment horizontal="center" vertical="center" wrapText="1"/>
      <protection/>
    </xf>
    <xf numFmtId="0" fontId="19" fillId="0" borderId="17" xfId="56" applyFont="1" applyFill="1" applyBorder="1" applyAlignment="1" applyProtection="1">
      <alignment horizontal="center" vertical="center" wrapText="1"/>
      <protection/>
    </xf>
    <xf numFmtId="0" fontId="19" fillId="0" borderId="15" xfId="56" applyFont="1" applyFill="1" applyBorder="1" applyAlignment="1" applyProtection="1">
      <alignment horizontal="center" vertical="center" wrapText="1"/>
      <protection/>
    </xf>
    <xf numFmtId="0" fontId="19" fillId="0" borderId="16" xfId="56" applyFont="1" applyFill="1" applyBorder="1" applyAlignment="1" applyProtection="1">
      <alignment horizontal="center" vertical="center" wrapText="1"/>
      <protection/>
    </xf>
    <xf numFmtId="14" fontId="19" fillId="0" borderId="16" xfId="56" applyNumberFormat="1" applyFont="1" applyFill="1" applyBorder="1" applyAlignment="1" applyProtection="1">
      <alignment horizontal="center" vertical="center" wrapText="1"/>
      <protection/>
    </xf>
    <xf numFmtId="0" fontId="19" fillId="0" borderId="18" xfId="56" applyFont="1" applyFill="1" applyBorder="1" applyAlignment="1" applyProtection="1">
      <alignment horizontal="center" vertical="center" wrapText="1"/>
      <protection/>
    </xf>
    <xf numFmtId="0" fontId="19" fillId="0" borderId="31" xfId="56" applyFont="1" applyFill="1" applyBorder="1" applyAlignment="1" applyProtection="1">
      <alignment horizontal="center" vertical="center" wrapText="1"/>
      <protection/>
    </xf>
    <xf numFmtId="0" fontId="19" fillId="0" borderId="0" xfId="56" applyFont="1" applyFill="1" applyAlignment="1" applyProtection="1">
      <alignment horizontal="left" vertical="center" wrapText="1" indent="2"/>
      <protection/>
    </xf>
    <xf numFmtId="0" fontId="18" fillId="0" borderId="30" xfId="56" applyFont="1" applyFill="1" applyBorder="1" applyAlignment="1" applyProtection="1">
      <alignment horizontal="center" vertical="center" wrapText="1"/>
      <protection/>
    </xf>
    <xf numFmtId="0" fontId="18" fillId="0" borderId="17" xfId="56" applyFont="1" applyFill="1" applyBorder="1" applyAlignment="1" applyProtection="1">
      <alignment horizontal="center" vertical="center" wrapText="1"/>
      <protection/>
    </xf>
    <xf numFmtId="0" fontId="18" fillId="0" borderId="16" xfId="56" applyFont="1" applyFill="1" applyBorder="1" applyAlignment="1" applyProtection="1">
      <alignment horizontal="center" vertical="center" wrapText="1"/>
      <protection/>
    </xf>
    <xf numFmtId="0" fontId="18" fillId="0" borderId="31" xfId="56" applyFont="1" applyFill="1" applyBorder="1" applyAlignment="1" applyProtection="1">
      <alignment horizontal="center" vertical="center" wrapText="1"/>
      <protection/>
    </xf>
    <xf numFmtId="0" fontId="18" fillId="0" borderId="18" xfId="56" applyFont="1" applyFill="1" applyBorder="1" applyAlignment="1" applyProtection="1">
      <alignment horizontal="center" vertical="center" wrapText="1"/>
      <protection/>
    </xf>
    <xf numFmtId="186" fontId="19" fillId="0" borderId="0" xfId="56" applyNumberFormat="1" applyFont="1" applyFill="1" applyAlignment="1" applyProtection="1">
      <alignment horizontal="left" vertical="center" wrapText="1" indent="2"/>
      <protection/>
    </xf>
    <xf numFmtId="1" fontId="19" fillId="0" borderId="0" xfId="56" applyNumberFormat="1" applyFont="1" applyFill="1" applyAlignment="1" applyProtection="1">
      <alignment horizontal="left" vertical="center" wrapText="1" indent="2"/>
      <protection/>
    </xf>
    <xf numFmtId="186" fontId="19" fillId="0" borderId="0" xfId="33" applyNumberFormat="1" applyFont="1" applyFill="1" applyBorder="1" applyAlignment="1" applyProtection="1">
      <alignment horizontal="center" vertical="top"/>
      <protection/>
    </xf>
    <xf numFmtId="3" fontId="19" fillId="0" borderId="0" xfId="33" applyNumberFormat="1" applyFont="1" applyFill="1" applyBorder="1" applyAlignment="1" applyProtection="1">
      <alignment horizontal="center" vertical="top"/>
      <protection/>
    </xf>
    <xf numFmtId="0" fontId="19" fillId="0" borderId="0" xfId="56" applyFont="1" applyFill="1" applyAlignment="1" applyProtection="1">
      <alignment horizontal="left" wrapText="1" indent="2"/>
      <protection/>
    </xf>
    <xf numFmtId="4" fontId="18" fillId="0" borderId="0" xfId="54" applyNumberFormat="1" applyFont="1" applyFill="1" applyBorder="1" applyAlignment="1">
      <alignment horizontal="center" vertical="center" wrapText="1"/>
      <protection/>
    </xf>
    <xf numFmtId="3" fontId="18" fillId="0" borderId="12" xfId="54" applyNumberFormat="1" applyFont="1" applyFill="1" applyBorder="1" applyAlignment="1">
      <alignment horizontal="center" vertical="center" wrapText="1"/>
      <protection/>
    </xf>
    <xf numFmtId="3" fontId="18" fillId="0" borderId="15" xfId="54" applyNumberFormat="1" applyFont="1" applyFill="1" applyBorder="1" applyAlignment="1">
      <alignment horizontal="center" vertical="center" wrapText="1"/>
      <protection/>
    </xf>
    <xf numFmtId="0" fontId="18" fillId="33" borderId="32" xfId="57" applyFont="1" applyFill="1" applyBorder="1" applyAlignment="1" applyProtection="1">
      <alignment horizontal="center" vertical="center" wrapText="1"/>
      <protection/>
    </xf>
    <xf numFmtId="0" fontId="18" fillId="33" borderId="32" xfId="57" applyFont="1" applyFill="1" applyBorder="1" applyAlignment="1" applyProtection="1">
      <alignment horizontal="center" vertical="center" textRotation="90" wrapText="1"/>
      <protection/>
    </xf>
    <xf numFmtId="49" fontId="19" fillId="33" borderId="32" xfId="55" applyNumberFormat="1" applyFont="1" applyFill="1" applyBorder="1" applyAlignment="1">
      <alignment horizontal="left" vertical="center" wrapText="1"/>
      <protection/>
    </xf>
    <xf numFmtId="3" fontId="18" fillId="33" borderId="32" xfId="57" applyNumberFormat="1" applyFont="1" applyFill="1" applyBorder="1" applyAlignment="1" applyProtection="1">
      <alignment horizontal="center" vertical="center" wrapText="1"/>
      <protection/>
    </xf>
    <xf numFmtId="186" fontId="18" fillId="33" borderId="32" xfId="55" applyNumberFormat="1" applyFont="1" applyFill="1" applyBorder="1" applyAlignment="1">
      <alignment horizontal="center" vertical="center" wrapText="1"/>
      <protection/>
    </xf>
    <xf numFmtId="3" fontId="18" fillId="33" borderId="32" xfId="57" applyNumberFormat="1" applyFont="1" applyFill="1" applyBorder="1" applyAlignment="1" applyProtection="1">
      <alignment horizontal="center" vertical="center" wrapText="1"/>
      <protection/>
    </xf>
    <xf numFmtId="4" fontId="18" fillId="33" borderId="32" xfId="55" applyNumberFormat="1" applyFont="1" applyFill="1" applyBorder="1" applyAlignment="1">
      <alignment horizontal="center" vertical="center" wrapText="1"/>
      <protection/>
    </xf>
    <xf numFmtId="3" fontId="19" fillId="33" borderId="32" xfId="57" applyNumberFormat="1" applyFont="1" applyFill="1" applyBorder="1" applyAlignment="1" applyProtection="1">
      <alignment horizontal="center" vertical="center" wrapText="1"/>
      <protection/>
    </xf>
    <xf numFmtId="0" fontId="18" fillId="33" borderId="33" xfId="57" applyFont="1" applyFill="1" applyBorder="1" applyAlignment="1" applyProtection="1">
      <alignment horizontal="center" vertical="center" wrapText="1"/>
      <protection/>
    </xf>
    <xf numFmtId="0" fontId="18" fillId="33" borderId="33" xfId="57" applyFont="1" applyFill="1" applyBorder="1" applyAlignment="1" applyProtection="1">
      <alignment horizontal="center" vertical="center" textRotation="90" wrapText="1"/>
      <protection/>
    </xf>
    <xf numFmtId="49" fontId="18" fillId="33" borderId="33" xfId="55" applyNumberFormat="1" applyFont="1" applyFill="1" applyBorder="1" applyAlignment="1">
      <alignment horizontal="left" vertical="center" wrapText="1"/>
      <protection/>
    </xf>
    <xf numFmtId="3" fontId="18" fillId="33" borderId="33" xfId="57" applyNumberFormat="1" applyFont="1" applyFill="1" applyBorder="1" applyAlignment="1" applyProtection="1">
      <alignment horizontal="center" vertical="center" wrapText="1"/>
      <protection/>
    </xf>
    <xf numFmtId="3" fontId="18" fillId="33" borderId="33" xfId="55" applyNumberFormat="1" applyFont="1" applyFill="1" applyBorder="1" applyAlignment="1">
      <alignment horizontal="center" vertical="center" wrapText="1"/>
      <protection/>
    </xf>
    <xf numFmtId="4" fontId="18" fillId="33" borderId="33" xfId="57" applyNumberFormat="1" applyFont="1" applyFill="1" applyBorder="1" applyAlignment="1" applyProtection="1">
      <alignment horizontal="center" vertical="center" wrapText="1"/>
      <protection/>
    </xf>
    <xf numFmtId="186" fontId="18" fillId="33" borderId="33" xfId="55" applyNumberFormat="1" applyFont="1" applyFill="1" applyBorder="1" applyAlignment="1">
      <alignment horizontal="center" vertical="center" wrapText="1"/>
      <protection/>
    </xf>
    <xf numFmtId="3" fontId="18" fillId="33" borderId="33" xfId="57" applyNumberFormat="1" applyFont="1" applyFill="1" applyBorder="1" applyAlignment="1" applyProtection="1">
      <alignment horizontal="center" vertical="center" wrapText="1"/>
      <protection/>
    </xf>
    <xf numFmtId="4" fontId="18" fillId="33" borderId="33" xfId="55" applyNumberFormat="1" applyFont="1" applyFill="1" applyBorder="1" applyAlignment="1">
      <alignment horizontal="center" vertical="center" wrapText="1"/>
      <protection/>
    </xf>
    <xf numFmtId="3" fontId="19" fillId="33" borderId="33" xfId="57" applyNumberFormat="1" applyFont="1" applyFill="1" applyBorder="1" applyAlignment="1" applyProtection="1">
      <alignment horizontal="center" vertical="center" wrapText="1"/>
      <protection/>
    </xf>
    <xf numFmtId="0" fontId="18" fillId="33" borderId="33" xfId="57" applyFont="1" applyFill="1" applyBorder="1" applyAlignment="1" applyProtection="1">
      <alignment horizontal="center" vertical="center" textRotation="90" wrapText="1"/>
      <protection/>
    </xf>
    <xf numFmtId="186" fontId="18" fillId="33" borderId="33" xfId="55" applyNumberFormat="1" applyFont="1" applyFill="1" applyBorder="1" applyAlignment="1">
      <alignment horizontal="center" vertical="center" wrapText="1"/>
      <protection/>
    </xf>
    <xf numFmtId="4" fontId="18" fillId="33" borderId="33" xfId="55" applyNumberFormat="1" applyFont="1" applyFill="1" applyBorder="1" applyAlignment="1">
      <alignment horizontal="center" vertical="center" wrapText="1"/>
      <protection/>
    </xf>
    <xf numFmtId="49" fontId="19" fillId="33" borderId="33" xfId="55" applyNumberFormat="1" applyFont="1" applyFill="1" applyBorder="1" applyAlignment="1">
      <alignment horizontal="left" vertical="center" wrapText="1"/>
      <protection/>
    </xf>
    <xf numFmtId="49" fontId="18" fillId="33" borderId="33" xfId="55" applyNumberFormat="1" applyFont="1" applyFill="1" applyBorder="1" applyAlignment="1">
      <alignment vertical="center" wrapText="1"/>
      <protection/>
    </xf>
    <xf numFmtId="1" fontId="18" fillId="33" borderId="33" xfId="57" applyNumberFormat="1" applyFont="1" applyFill="1" applyBorder="1" applyAlignment="1" applyProtection="1">
      <alignment horizontal="center" vertical="center" wrapText="1"/>
      <protection/>
    </xf>
    <xf numFmtId="49" fontId="19" fillId="33" borderId="33" xfId="55" applyNumberFormat="1" applyFont="1" applyFill="1" applyBorder="1" applyAlignment="1">
      <alignment horizontal="left" vertical="center" wrapText="1"/>
      <protection/>
    </xf>
    <xf numFmtId="49" fontId="18" fillId="33" borderId="33" xfId="55" applyNumberFormat="1" applyFont="1" applyFill="1" applyBorder="1" applyAlignment="1">
      <alignment horizontal="left" vertical="center" wrapText="1"/>
      <protection/>
    </xf>
    <xf numFmtId="0" fontId="18" fillId="33" borderId="33" xfId="0" applyFont="1" applyFill="1" applyBorder="1" applyAlignment="1">
      <alignment horizontal="center" vertical="center"/>
    </xf>
    <xf numFmtId="1" fontId="18" fillId="33" borderId="33" xfId="57" applyNumberFormat="1" applyFont="1" applyFill="1" applyBorder="1" applyAlignment="1" applyProtection="1">
      <alignment horizontal="center" vertical="center" wrapText="1"/>
      <protection/>
    </xf>
    <xf numFmtId="3" fontId="19" fillId="33" borderId="33" xfId="57" applyNumberFormat="1" applyFont="1" applyFill="1" applyBorder="1" applyAlignment="1" applyProtection="1">
      <alignment horizontal="center" vertical="center" wrapText="1"/>
      <protection/>
    </xf>
    <xf numFmtId="3" fontId="18" fillId="0" borderId="32" xfId="57" applyNumberFormat="1" applyFont="1" applyFill="1" applyBorder="1" applyAlignment="1" applyProtection="1">
      <alignment horizontal="center" vertical="center" wrapText="1"/>
      <protection/>
    </xf>
    <xf numFmtId="186" fontId="18" fillId="0" borderId="32" xfId="55" applyNumberFormat="1" applyFont="1" applyFill="1" applyBorder="1" applyAlignment="1">
      <alignment horizontal="center" vertical="center" wrapText="1"/>
      <protection/>
    </xf>
    <xf numFmtId="186" fontId="18" fillId="0" borderId="32" xfId="55" applyNumberFormat="1" applyFont="1" applyFill="1" applyBorder="1" applyAlignment="1">
      <alignment horizontal="center" vertical="center" wrapText="1"/>
      <protection/>
    </xf>
    <xf numFmtId="3" fontId="18" fillId="0" borderId="32" xfId="57" applyNumberFormat="1" applyFont="1" applyFill="1" applyBorder="1" applyAlignment="1" applyProtection="1">
      <alignment horizontal="center" vertical="center" wrapText="1"/>
      <protection/>
    </xf>
    <xf numFmtId="4" fontId="18" fillId="0" borderId="32" xfId="55" applyNumberFormat="1" applyFont="1" applyFill="1" applyBorder="1" applyAlignment="1">
      <alignment horizontal="center" vertical="center" wrapText="1"/>
      <protection/>
    </xf>
    <xf numFmtId="4" fontId="18" fillId="0" borderId="32" xfId="55" applyNumberFormat="1" applyFont="1" applyFill="1" applyBorder="1" applyAlignment="1">
      <alignment horizontal="center" vertical="center" wrapText="1"/>
      <protection/>
    </xf>
    <xf numFmtId="3" fontId="19" fillId="0" borderId="32" xfId="57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>
      <alignment horizontal="center" vertical="center"/>
    </xf>
    <xf numFmtId="49" fontId="19" fillId="0" borderId="33" xfId="55" applyNumberFormat="1" applyFont="1" applyFill="1" applyBorder="1" applyAlignment="1">
      <alignment horizontal="left" vertical="center" wrapText="1"/>
      <protection/>
    </xf>
    <xf numFmtId="3" fontId="18" fillId="0" borderId="33" xfId="57" applyNumberFormat="1" applyFont="1" applyFill="1" applyBorder="1" applyAlignment="1" applyProtection="1">
      <alignment horizontal="center" vertical="center" wrapText="1"/>
      <protection/>
    </xf>
    <xf numFmtId="186" fontId="18" fillId="0" borderId="33" xfId="55" applyNumberFormat="1" applyFont="1" applyFill="1" applyBorder="1" applyAlignment="1">
      <alignment horizontal="center" vertical="center" wrapText="1"/>
      <protection/>
    </xf>
    <xf numFmtId="186" fontId="18" fillId="0" borderId="33" xfId="55" applyNumberFormat="1" applyFont="1" applyFill="1" applyBorder="1" applyAlignment="1">
      <alignment horizontal="center" vertical="center" wrapText="1"/>
      <protection/>
    </xf>
    <xf numFmtId="3" fontId="18" fillId="0" borderId="33" xfId="57" applyNumberFormat="1" applyFont="1" applyFill="1" applyBorder="1" applyAlignment="1" applyProtection="1">
      <alignment horizontal="center" vertical="center" wrapText="1"/>
      <protection/>
    </xf>
    <xf numFmtId="4" fontId="18" fillId="0" borderId="33" xfId="55" applyNumberFormat="1" applyFont="1" applyFill="1" applyBorder="1" applyAlignment="1">
      <alignment horizontal="center" vertical="center" wrapText="1"/>
      <protection/>
    </xf>
    <xf numFmtId="4" fontId="18" fillId="0" borderId="33" xfId="55" applyNumberFormat="1" applyFont="1" applyFill="1" applyBorder="1" applyAlignment="1">
      <alignment horizontal="center" vertical="center" wrapText="1"/>
      <protection/>
    </xf>
    <xf numFmtId="3" fontId="19" fillId="0" borderId="33" xfId="57" applyNumberFormat="1" applyFont="1" applyFill="1" applyBorder="1" applyAlignment="1" applyProtection="1">
      <alignment horizontal="center" vertical="center" wrapText="1"/>
      <protection/>
    </xf>
    <xf numFmtId="49" fontId="18" fillId="0" borderId="33" xfId="55" applyNumberFormat="1" applyFont="1" applyFill="1" applyBorder="1" applyAlignment="1">
      <alignment horizontal="left" vertical="center" wrapText="1"/>
      <protection/>
    </xf>
    <xf numFmtId="3" fontId="18" fillId="0" borderId="33" xfId="55" applyNumberFormat="1" applyFont="1" applyFill="1" applyBorder="1" applyAlignment="1">
      <alignment horizontal="center" vertical="center" wrapText="1"/>
      <protection/>
    </xf>
    <xf numFmtId="1" fontId="18" fillId="0" borderId="33" xfId="57" applyNumberFormat="1" applyFont="1" applyFill="1" applyBorder="1" applyAlignment="1" applyProtection="1">
      <alignment horizontal="center" vertical="center" wrapText="1"/>
      <protection/>
    </xf>
    <xf numFmtId="3" fontId="19" fillId="0" borderId="33" xfId="57" applyNumberFormat="1" applyFont="1" applyFill="1" applyBorder="1" applyAlignment="1" applyProtection="1">
      <alignment horizontal="center" vertical="center" wrapText="1"/>
      <protection/>
    </xf>
    <xf numFmtId="3" fontId="18" fillId="34" borderId="32" xfId="57" applyNumberFormat="1" applyFont="1" applyFill="1" applyBorder="1" applyAlignment="1" applyProtection="1">
      <alignment horizontal="center" vertical="center" wrapText="1"/>
      <protection/>
    </xf>
    <xf numFmtId="186" fontId="18" fillId="34" borderId="32" xfId="55" applyNumberFormat="1" applyFont="1" applyFill="1" applyBorder="1" applyAlignment="1">
      <alignment horizontal="center" vertical="center" wrapText="1"/>
      <protection/>
    </xf>
    <xf numFmtId="186" fontId="18" fillId="34" borderId="32" xfId="55" applyNumberFormat="1" applyFont="1" applyFill="1" applyBorder="1" applyAlignment="1">
      <alignment horizontal="center" vertical="center" wrapText="1"/>
      <protection/>
    </xf>
    <xf numFmtId="3" fontId="18" fillId="34" borderId="32" xfId="57" applyNumberFormat="1" applyFont="1" applyFill="1" applyBorder="1" applyAlignment="1" applyProtection="1">
      <alignment horizontal="center" vertical="center" wrapText="1"/>
      <protection/>
    </xf>
    <xf numFmtId="4" fontId="18" fillId="34" borderId="32" xfId="55" applyNumberFormat="1" applyFont="1" applyFill="1" applyBorder="1" applyAlignment="1">
      <alignment horizontal="center" vertical="center" wrapText="1"/>
      <protection/>
    </xf>
    <xf numFmtId="4" fontId="18" fillId="34" borderId="32" xfId="55" applyNumberFormat="1" applyFont="1" applyFill="1" applyBorder="1" applyAlignment="1">
      <alignment horizontal="center" vertical="center" wrapText="1"/>
      <protection/>
    </xf>
    <xf numFmtId="3" fontId="19" fillId="34" borderId="32" xfId="57" applyNumberFormat="1" applyFont="1" applyFill="1" applyBorder="1" applyAlignment="1" applyProtection="1">
      <alignment horizontal="center" vertical="center" wrapText="1"/>
      <protection/>
    </xf>
    <xf numFmtId="0" fontId="18" fillId="34" borderId="33" xfId="0" applyFont="1" applyFill="1" applyBorder="1" applyAlignment="1">
      <alignment horizontal="center" vertical="center"/>
    </xf>
    <xf numFmtId="49" fontId="19" fillId="34" borderId="33" xfId="55" applyNumberFormat="1" applyFont="1" applyFill="1" applyBorder="1" applyAlignment="1">
      <alignment horizontal="left" vertical="center" wrapText="1"/>
      <protection/>
    </xf>
    <xf numFmtId="3" fontId="18" fillId="34" borderId="33" xfId="57" applyNumberFormat="1" applyFont="1" applyFill="1" applyBorder="1" applyAlignment="1" applyProtection="1">
      <alignment horizontal="center" vertical="center" wrapText="1"/>
      <protection/>
    </xf>
    <xf numFmtId="186" fontId="18" fillId="34" borderId="33" xfId="55" applyNumberFormat="1" applyFont="1" applyFill="1" applyBorder="1" applyAlignment="1">
      <alignment horizontal="center" vertical="center" wrapText="1"/>
      <protection/>
    </xf>
    <xf numFmtId="186" fontId="18" fillId="34" borderId="33" xfId="55" applyNumberFormat="1" applyFont="1" applyFill="1" applyBorder="1" applyAlignment="1">
      <alignment horizontal="center" vertical="center" wrapText="1"/>
      <protection/>
    </xf>
    <xf numFmtId="3" fontId="18" fillId="34" borderId="33" xfId="57" applyNumberFormat="1" applyFont="1" applyFill="1" applyBorder="1" applyAlignment="1" applyProtection="1">
      <alignment horizontal="center" vertical="center" wrapText="1"/>
      <protection/>
    </xf>
    <xf numFmtId="4" fontId="18" fillId="34" borderId="33" xfId="55" applyNumberFormat="1" applyFont="1" applyFill="1" applyBorder="1" applyAlignment="1">
      <alignment horizontal="center" vertical="center" wrapText="1"/>
      <protection/>
    </xf>
    <xf numFmtId="4" fontId="18" fillId="34" borderId="33" xfId="55" applyNumberFormat="1" applyFont="1" applyFill="1" applyBorder="1" applyAlignment="1">
      <alignment horizontal="center" vertical="center" wrapText="1"/>
      <protection/>
    </xf>
    <xf numFmtId="3" fontId="19" fillId="34" borderId="33" xfId="57" applyNumberFormat="1" applyFont="1" applyFill="1" applyBorder="1" applyAlignment="1" applyProtection="1">
      <alignment horizontal="center" vertical="center" wrapText="1"/>
      <protection/>
    </xf>
    <xf numFmtId="49" fontId="18" fillId="34" borderId="33" xfId="55" applyNumberFormat="1" applyFont="1" applyFill="1" applyBorder="1" applyAlignment="1">
      <alignment horizontal="left" vertical="center" wrapText="1"/>
      <protection/>
    </xf>
    <xf numFmtId="3" fontId="18" fillId="34" borderId="33" xfId="55" applyNumberFormat="1" applyFont="1" applyFill="1" applyBorder="1" applyAlignment="1">
      <alignment horizontal="center" vertical="center" wrapText="1"/>
      <protection/>
    </xf>
    <xf numFmtId="1" fontId="18" fillId="34" borderId="33" xfId="57" applyNumberFormat="1" applyFont="1" applyFill="1" applyBorder="1" applyAlignment="1" applyProtection="1">
      <alignment horizontal="center" vertical="center" wrapText="1"/>
      <protection/>
    </xf>
    <xf numFmtId="3" fontId="19" fillId="34" borderId="33" xfId="57" applyNumberFormat="1" applyFont="1" applyFill="1" applyBorder="1" applyAlignment="1" applyProtection="1">
      <alignment horizontal="center" vertical="center" wrapText="1"/>
      <protection/>
    </xf>
    <xf numFmtId="3" fontId="18" fillId="0" borderId="33" xfId="57" applyNumberFormat="1" applyFont="1" applyFill="1" applyBorder="1" applyAlignment="1" applyProtection="1">
      <alignment horizontal="left" vertical="center" wrapText="1" indent="2"/>
      <protection/>
    </xf>
    <xf numFmtId="0" fontId="18" fillId="0" borderId="33" xfId="0" applyFont="1" applyFill="1" applyBorder="1" applyAlignment="1">
      <alignment horizontal="center" vertical="center"/>
    </xf>
    <xf numFmtId="3" fontId="19" fillId="0" borderId="33" xfId="55" applyNumberFormat="1" applyFont="1" applyFill="1" applyBorder="1" applyAlignment="1">
      <alignment horizontal="center" vertical="center" wrapText="1"/>
      <protection/>
    </xf>
    <xf numFmtId="4" fontId="18" fillId="0" borderId="34" xfId="55" applyNumberFormat="1" applyFont="1" applyFill="1" applyBorder="1" applyAlignment="1">
      <alignment horizontal="center" vertical="center" wrapText="1"/>
      <protection/>
    </xf>
    <xf numFmtId="1" fontId="18" fillId="0" borderId="33" xfId="57" applyNumberFormat="1" applyFont="1" applyFill="1" applyBorder="1" applyAlignment="1" applyProtection="1">
      <alignment horizontal="center" vertical="center" wrapText="1"/>
      <protection/>
    </xf>
    <xf numFmtId="49" fontId="18" fillId="0" borderId="33" xfId="55" applyNumberFormat="1" applyFont="1" applyFill="1" applyBorder="1" applyAlignment="1">
      <alignment wrapText="1"/>
      <protection/>
    </xf>
    <xf numFmtId="3" fontId="18" fillId="0" borderId="32" xfId="56" applyNumberFormat="1" applyFont="1" applyFill="1" applyBorder="1" applyAlignment="1" applyProtection="1">
      <alignment horizontal="center" vertical="center" wrapText="1"/>
      <protection/>
    </xf>
    <xf numFmtId="186" fontId="18" fillId="0" borderId="32" xfId="54" applyNumberFormat="1" applyFont="1" applyFill="1" applyBorder="1" applyAlignment="1">
      <alignment horizontal="center" vertical="center" wrapText="1"/>
      <protection/>
    </xf>
    <xf numFmtId="186" fontId="18" fillId="0" borderId="32" xfId="54" applyNumberFormat="1" applyFont="1" applyFill="1" applyBorder="1" applyAlignment="1">
      <alignment horizontal="center" vertical="center" wrapText="1"/>
      <protection/>
    </xf>
    <xf numFmtId="3" fontId="18" fillId="0" borderId="32" xfId="56" applyNumberFormat="1" applyFont="1" applyFill="1" applyBorder="1" applyAlignment="1" applyProtection="1">
      <alignment horizontal="center" vertical="center" wrapText="1"/>
      <protection/>
    </xf>
    <xf numFmtId="4" fontId="18" fillId="0" borderId="32" xfId="54" applyNumberFormat="1" applyFont="1" applyFill="1" applyBorder="1" applyAlignment="1">
      <alignment horizontal="center" vertical="center" wrapText="1"/>
      <protection/>
    </xf>
    <xf numFmtId="4" fontId="18" fillId="0" borderId="32" xfId="54" applyNumberFormat="1" applyFont="1" applyFill="1" applyBorder="1" applyAlignment="1">
      <alignment horizontal="center" vertical="center" wrapText="1"/>
      <protection/>
    </xf>
    <xf numFmtId="3" fontId="19" fillId="0" borderId="32" xfId="56" applyNumberFormat="1" applyFont="1" applyFill="1" applyBorder="1" applyAlignment="1" applyProtection="1">
      <alignment horizontal="center" vertical="center" wrapText="1"/>
      <protection/>
    </xf>
    <xf numFmtId="1" fontId="18" fillId="0" borderId="33" xfId="56" applyNumberFormat="1" applyFont="1" applyFill="1" applyBorder="1" applyAlignment="1" applyProtection="1">
      <alignment horizontal="center" vertical="center" wrapText="1"/>
      <protection/>
    </xf>
    <xf numFmtId="49" fontId="18" fillId="0" borderId="33" xfId="54" applyNumberFormat="1" applyFont="1" applyFill="1" applyBorder="1" applyAlignment="1">
      <alignment wrapText="1"/>
      <protection/>
    </xf>
    <xf numFmtId="3" fontId="18" fillId="0" borderId="33" xfId="56" applyNumberFormat="1" applyFont="1" applyFill="1" applyBorder="1" applyAlignment="1" applyProtection="1">
      <alignment horizontal="center" vertical="center" wrapText="1"/>
      <protection/>
    </xf>
    <xf numFmtId="3" fontId="18" fillId="0" borderId="33" xfId="54" applyNumberFormat="1" applyFont="1" applyFill="1" applyBorder="1" applyAlignment="1">
      <alignment horizontal="center" vertical="center" wrapText="1"/>
      <protection/>
    </xf>
    <xf numFmtId="186" fontId="18" fillId="0" borderId="33" xfId="54" applyNumberFormat="1" applyFont="1" applyFill="1" applyBorder="1" applyAlignment="1">
      <alignment horizontal="center" vertical="center" wrapText="1"/>
      <protection/>
    </xf>
    <xf numFmtId="4" fontId="18" fillId="0" borderId="33" xfId="54" applyNumberFormat="1" applyFont="1" applyFill="1" applyBorder="1" applyAlignment="1">
      <alignment horizontal="center" vertical="center" wrapText="1"/>
      <protection/>
    </xf>
    <xf numFmtId="3" fontId="19" fillId="0" borderId="33" xfId="56" applyNumberFormat="1" applyFont="1" applyFill="1" applyBorder="1" applyAlignment="1" applyProtection="1">
      <alignment horizontal="center" vertical="center" wrapText="1"/>
      <protection/>
    </xf>
    <xf numFmtId="1" fontId="18" fillId="33" borderId="35" xfId="57" applyNumberFormat="1" applyFont="1" applyFill="1" applyBorder="1" applyAlignment="1" applyProtection="1">
      <alignment horizontal="center" vertical="center" wrapText="1"/>
      <protection/>
    </xf>
    <xf numFmtId="49" fontId="18" fillId="33" borderId="35" xfId="55" applyNumberFormat="1" applyFont="1" applyFill="1" applyBorder="1" applyAlignment="1">
      <alignment horizontal="left" vertical="center" wrapText="1"/>
      <protection/>
    </xf>
    <xf numFmtId="3" fontId="18" fillId="33" borderId="35" xfId="55" applyNumberFormat="1" applyFont="1" applyFill="1" applyBorder="1" applyAlignment="1">
      <alignment horizontal="center" vertical="center" wrapText="1"/>
      <protection/>
    </xf>
    <xf numFmtId="3" fontId="18" fillId="33" borderId="35" xfId="57" applyNumberFormat="1" applyFont="1" applyFill="1" applyBorder="1" applyAlignment="1" applyProtection="1">
      <alignment horizontal="center" vertical="center" wrapText="1"/>
      <protection/>
    </xf>
    <xf numFmtId="186" fontId="18" fillId="33" borderId="35" xfId="55" applyNumberFormat="1" applyFont="1" applyFill="1" applyBorder="1" applyAlignment="1">
      <alignment horizontal="center" vertical="center" wrapText="1"/>
      <protection/>
    </xf>
    <xf numFmtId="4" fontId="18" fillId="33" borderId="35" xfId="55" applyNumberFormat="1" applyFont="1" applyFill="1" applyBorder="1" applyAlignment="1">
      <alignment horizontal="center" vertical="center" wrapText="1"/>
      <protection/>
    </xf>
    <xf numFmtId="3" fontId="19" fillId="33" borderId="35" xfId="57" applyNumberFormat="1" applyFont="1" applyFill="1" applyBorder="1" applyAlignment="1" applyProtection="1">
      <alignment horizontal="center" vertical="center" wrapText="1"/>
      <protection/>
    </xf>
    <xf numFmtId="0" fontId="18" fillId="0" borderId="33" xfId="56" applyFont="1" applyFill="1" applyBorder="1" applyAlignment="1" applyProtection="1">
      <alignment horizontal="center" vertical="center" wrapText="1"/>
      <protection/>
    </xf>
    <xf numFmtId="49" fontId="18" fillId="0" borderId="33" xfId="54" applyNumberFormat="1" applyFont="1" applyFill="1" applyBorder="1" applyAlignment="1">
      <alignment horizontal="left" wrapText="1"/>
      <protection/>
    </xf>
    <xf numFmtId="191" fontId="18" fillId="0" borderId="33" xfId="54" applyNumberFormat="1" applyFont="1" applyFill="1" applyBorder="1" applyAlignment="1">
      <alignment horizontal="center" vertical="center" wrapText="1"/>
      <protection/>
    </xf>
    <xf numFmtId="186" fontId="18" fillId="0" borderId="33" xfId="54" applyNumberFormat="1" applyFont="1" applyFill="1" applyBorder="1" applyAlignment="1">
      <alignment horizontal="center" vertical="center" wrapText="1"/>
      <protection/>
    </xf>
    <xf numFmtId="3" fontId="18" fillId="0" borderId="33" xfId="56" applyNumberFormat="1" applyFont="1" applyFill="1" applyBorder="1" applyAlignment="1" applyProtection="1">
      <alignment horizontal="center" vertical="center" wrapText="1"/>
      <protection/>
    </xf>
    <xf numFmtId="4" fontId="18" fillId="0" borderId="33" xfId="54" applyNumberFormat="1" applyFont="1" applyFill="1" applyBorder="1" applyAlignment="1">
      <alignment horizontal="center" vertical="center" wrapText="1"/>
      <protection/>
    </xf>
    <xf numFmtId="3" fontId="19" fillId="0" borderId="33" xfId="56" applyNumberFormat="1" applyFont="1" applyFill="1" applyBorder="1" applyAlignment="1" applyProtection="1">
      <alignment horizontal="center" vertical="center" wrapText="1"/>
      <protection/>
    </xf>
    <xf numFmtId="1" fontId="18" fillId="0" borderId="33" xfId="56" applyNumberFormat="1" applyFont="1" applyFill="1" applyBorder="1" applyAlignment="1" applyProtection="1">
      <alignment horizontal="center" vertical="center" wrapText="1"/>
      <protection/>
    </xf>
    <xf numFmtId="49" fontId="19" fillId="0" borderId="33" xfId="54" applyNumberFormat="1" applyFont="1" applyFill="1" applyBorder="1" applyAlignment="1">
      <alignment vertical="center" wrapText="1"/>
      <protection/>
    </xf>
    <xf numFmtId="0" fontId="18" fillId="0" borderId="34" xfId="56" applyFont="1" applyFill="1" applyBorder="1" applyAlignment="1" applyProtection="1">
      <alignment horizontal="left" vertical="center" wrapText="1"/>
      <protection/>
    </xf>
    <xf numFmtId="186" fontId="18" fillId="0" borderId="34" xfId="54" applyNumberFormat="1" applyFont="1" applyFill="1" applyBorder="1" applyAlignment="1">
      <alignment horizontal="center" vertical="center" wrapText="1"/>
      <protection/>
    </xf>
    <xf numFmtId="4" fontId="18" fillId="0" borderId="34" xfId="54" applyNumberFormat="1" applyFont="1" applyFill="1" applyBorder="1" applyAlignment="1">
      <alignment horizontal="center" vertical="center" wrapText="1"/>
      <protection/>
    </xf>
    <xf numFmtId="0" fontId="18" fillId="0" borderId="32" xfId="56" applyFont="1" applyFill="1" applyBorder="1" applyAlignment="1" applyProtection="1">
      <alignment horizontal="center" vertical="center" wrapText="1"/>
      <protection/>
    </xf>
    <xf numFmtId="49" fontId="19" fillId="0" borderId="32" xfId="54" applyNumberFormat="1" applyFont="1" applyFill="1" applyBorder="1" applyAlignment="1">
      <alignment horizontal="left" vertical="center" wrapText="1"/>
      <protection/>
    </xf>
    <xf numFmtId="1" fontId="18" fillId="0" borderId="35" xfId="56" applyNumberFormat="1" applyFont="1" applyFill="1" applyBorder="1" applyAlignment="1" applyProtection="1">
      <alignment horizontal="center" vertical="center" wrapText="1"/>
      <protection/>
    </xf>
    <xf numFmtId="49" fontId="18" fillId="0" borderId="35" xfId="54" applyNumberFormat="1" applyFont="1" applyFill="1" applyBorder="1" applyAlignment="1">
      <alignment wrapText="1"/>
      <protection/>
    </xf>
    <xf numFmtId="3" fontId="18" fillId="0" borderId="35" xfId="56" applyNumberFormat="1" applyFont="1" applyFill="1" applyBorder="1" applyAlignment="1" applyProtection="1">
      <alignment horizontal="center" vertical="center" wrapText="1"/>
      <protection/>
    </xf>
    <xf numFmtId="3" fontId="18" fillId="0" borderId="35" xfId="54" applyNumberFormat="1" applyFont="1" applyFill="1" applyBorder="1" applyAlignment="1">
      <alignment horizontal="center" vertical="center" wrapText="1"/>
      <protection/>
    </xf>
    <xf numFmtId="186" fontId="18" fillId="0" borderId="35" xfId="54" applyNumberFormat="1" applyFont="1" applyFill="1" applyBorder="1" applyAlignment="1">
      <alignment horizontal="center" vertical="center" wrapText="1"/>
      <protection/>
    </xf>
    <xf numFmtId="4" fontId="18" fillId="0" borderId="35" xfId="54" applyNumberFormat="1" applyFont="1" applyFill="1" applyBorder="1" applyAlignment="1">
      <alignment horizontal="center" vertical="center" wrapText="1"/>
      <protection/>
    </xf>
    <xf numFmtId="3" fontId="19" fillId="0" borderId="35" xfId="56" applyNumberFormat="1" applyFont="1" applyFill="1" applyBorder="1" applyAlignment="1" applyProtection="1">
      <alignment horizontal="center" vertical="center" wrapText="1"/>
      <protection/>
    </xf>
    <xf numFmtId="0" fontId="18" fillId="0" borderId="32" xfId="56" applyFont="1" applyFill="1" applyBorder="1" applyAlignment="1" applyProtection="1">
      <alignment horizontal="left" vertical="center" wrapText="1"/>
      <protection/>
    </xf>
    <xf numFmtId="0" fontId="18" fillId="0" borderId="32" xfId="57" applyFont="1" applyFill="1" applyBorder="1" applyAlignment="1" applyProtection="1">
      <alignment horizontal="center" vertical="center" wrapText="1"/>
      <protection/>
    </xf>
    <xf numFmtId="49" fontId="19" fillId="0" borderId="32" xfId="55" applyNumberFormat="1" applyFont="1" applyFill="1" applyBorder="1" applyAlignment="1">
      <alignment horizontal="left" vertical="center" wrapText="1"/>
      <protection/>
    </xf>
    <xf numFmtId="0" fontId="18" fillId="0" borderId="33" xfId="57" applyFont="1" applyFill="1" applyBorder="1" applyAlignment="1" applyProtection="1">
      <alignment horizontal="center" vertical="center" wrapText="1"/>
      <protection/>
    </xf>
    <xf numFmtId="49" fontId="18" fillId="0" borderId="33" xfId="55" applyNumberFormat="1" applyFont="1" applyFill="1" applyBorder="1" applyAlignment="1">
      <alignment horizontal="left" wrapText="1"/>
      <protection/>
    </xf>
    <xf numFmtId="49" fontId="19" fillId="0" borderId="33" xfId="55" applyNumberFormat="1" applyFont="1" applyFill="1" applyBorder="1" applyAlignment="1">
      <alignment vertical="center" wrapText="1"/>
      <protection/>
    </xf>
    <xf numFmtId="0" fontId="18" fillId="0" borderId="34" xfId="57" applyFont="1" applyFill="1" applyBorder="1" applyAlignment="1" applyProtection="1">
      <alignment horizontal="left" vertical="center" wrapText="1"/>
      <protection/>
    </xf>
    <xf numFmtId="186" fontId="18" fillId="0" borderId="34" xfId="55" applyNumberFormat="1" applyFont="1" applyFill="1" applyBorder="1" applyAlignment="1">
      <alignment horizontal="center" vertical="center" wrapText="1"/>
      <protection/>
    </xf>
    <xf numFmtId="1" fontId="18" fillId="0" borderId="35" xfId="57" applyNumberFormat="1" applyFont="1" applyFill="1" applyBorder="1" applyAlignment="1" applyProtection="1">
      <alignment horizontal="center" vertical="center" wrapText="1"/>
      <protection/>
    </xf>
    <xf numFmtId="49" fontId="18" fillId="0" borderId="35" xfId="55" applyNumberFormat="1" applyFont="1" applyFill="1" applyBorder="1" applyAlignment="1">
      <alignment wrapText="1"/>
      <protection/>
    </xf>
    <xf numFmtId="3" fontId="18" fillId="0" borderId="35" xfId="57" applyNumberFormat="1" applyFont="1" applyFill="1" applyBorder="1" applyAlignment="1" applyProtection="1">
      <alignment horizontal="center" vertical="center" wrapText="1"/>
      <protection/>
    </xf>
    <xf numFmtId="3" fontId="18" fillId="0" borderId="35" xfId="55" applyNumberFormat="1" applyFont="1" applyFill="1" applyBorder="1" applyAlignment="1">
      <alignment horizontal="center" vertical="center" wrapText="1"/>
      <protection/>
    </xf>
    <xf numFmtId="186" fontId="18" fillId="0" borderId="35" xfId="55" applyNumberFormat="1" applyFont="1" applyFill="1" applyBorder="1" applyAlignment="1">
      <alignment horizontal="center" vertical="center" wrapText="1"/>
      <protection/>
    </xf>
    <xf numFmtId="4" fontId="18" fillId="0" borderId="35" xfId="55" applyNumberFormat="1" applyFont="1" applyFill="1" applyBorder="1" applyAlignment="1">
      <alignment horizontal="center" vertical="center" wrapText="1"/>
      <protection/>
    </xf>
    <xf numFmtId="3" fontId="19" fillId="0" borderId="35" xfId="57" applyNumberFormat="1" applyFont="1" applyFill="1" applyBorder="1" applyAlignment="1" applyProtection="1">
      <alignment horizontal="center" vertical="center" wrapText="1"/>
      <protection/>
    </xf>
    <xf numFmtId="0" fontId="18" fillId="0" borderId="32" xfId="57" applyFont="1" applyFill="1" applyBorder="1" applyAlignment="1" applyProtection="1">
      <alignment horizontal="left" vertical="center" wrapText="1"/>
      <protection/>
    </xf>
    <xf numFmtId="0" fontId="18" fillId="0" borderId="32" xfId="57" applyFont="1" applyFill="1" applyBorder="1" applyAlignment="1" applyProtection="1">
      <alignment horizontal="center" vertical="center" textRotation="90" wrapText="1"/>
      <protection/>
    </xf>
    <xf numFmtId="0" fontId="18" fillId="0" borderId="33" xfId="57" applyFont="1" applyFill="1" applyBorder="1" applyAlignment="1" applyProtection="1">
      <alignment horizontal="center" vertical="center" textRotation="90" wrapText="1"/>
      <protection/>
    </xf>
    <xf numFmtId="49" fontId="18" fillId="0" borderId="33" xfId="55" applyNumberFormat="1" applyFont="1" applyFill="1" applyBorder="1" applyAlignment="1">
      <alignment horizontal="left" vertical="center" wrapText="1"/>
      <protection/>
    </xf>
    <xf numFmtId="0" fontId="18" fillId="0" borderId="33" xfId="57" applyFont="1" applyFill="1" applyBorder="1" applyAlignment="1" applyProtection="1">
      <alignment horizontal="center" vertical="center" textRotation="90" wrapText="1"/>
      <protection/>
    </xf>
    <xf numFmtId="49" fontId="19" fillId="0" borderId="33" xfId="55" applyNumberFormat="1" applyFont="1" applyFill="1" applyBorder="1" applyAlignment="1">
      <alignment horizontal="left" vertical="center" wrapText="1"/>
      <protection/>
    </xf>
    <xf numFmtId="49" fontId="18" fillId="0" borderId="33" xfId="55" applyNumberFormat="1" applyFont="1" applyFill="1" applyBorder="1" applyAlignment="1">
      <alignment vertical="center" wrapText="1"/>
      <protection/>
    </xf>
    <xf numFmtId="49" fontId="18" fillId="0" borderId="35" xfId="55" applyNumberFormat="1" applyFont="1" applyFill="1" applyBorder="1" applyAlignment="1">
      <alignment horizontal="left" vertical="center" wrapText="1"/>
      <protection/>
    </xf>
    <xf numFmtId="3" fontId="18" fillId="0" borderId="35" xfId="57" applyNumberFormat="1" applyFont="1" applyFill="1" applyBorder="1" applyAlignment="1" applyProtection="1">
      <alignment horizontal="left" vertical="center" wrapText="1" indent="2"/>
      <protection/>
    </xf>
    <xf numFmtId="0" fontId="18" fillId="34" borderId="32" xfId="57" applyFont="1" applyFill="1" applyBorder="1" applyAlignment="1" applyProtection="1">
      <alignment horizontal="center" vertical="center" wrapText="1"/>
      <protection/>
    </xf>
    <xf numFmtId="0" fontId="18" fillId="34" borderId="32" xfId="57" applyFont="1" applyFill="1" applyBorder="1" applyAlignment="1" applyProtection="1">
      <alignment horizontal="center" vertical="center" textRotation="90" wrapText="1"/>
      <protection/>
    </xf>
    <xf numFmtId="49" fontId="19" fillId="34" borderId="32" xfId="55" applyNumberFormat="1" applyFont="1" applyFill="1" applyBorder="1" applyAlignment="1">
      <alignment horizontal="left" vertical="center" wrapText="1"/>
      <protection/>
    </xf>
    <xf numFmtId="0" fontId="18" fillId="34" borderId="33" xfId="57" applyFont="1" applyFill="1" applyBorder="1" applyAlignment="1" applyProtection="1">
      <alignment horizontal="center" vertical="center" wrapText="1"/>
      <protection/>
    </xf>
    <xf numFmtId="0" fontId="18" fillId="34" borderId="33" xfId="57" applyFont="1" applyFill="1" applyBorder="1" applyAlignment="1" applyProtection="1">
      <alignment horizontal="center" vertical="center" textRotation="90" wrapText="1"/>
      <protection/>
    </xf>
    <xf numFmtId="49" fontId="18" fillId="34" borderId="33" xfId="55" applyNumberFormat="1" applyFont="1" applyFill="1" applyBorder="1" applyAlignment="1">
      <alignment horizontal="left" vertical="center" wrapText="1"/>
      <protection/>
    </xf>
    <xf numFmtId="0" fontId="18" fillId="34" borderId="33" xfId="57" applyFont="1" applyFill="1" applyBorder="1" applyAlignment="1" applyProtection="1">
      <alignment horizontal="center" vertical="center" textRotation="90" wrapText="1"/>
      <protection/>
    </xf>
    <xf numFmtId="49" fontId="19" fillId="34" borderId="33" xfId="55" applyNumberFormat="1" applyFont="1" applyFill="1" applyBorder="1" applyAlignment="1">
      <alignment horizontal="left" vertical="center" wrapText="1"/>
      <protection/>
    </xf>
    <xf numFmtId="49" fontId="18" fillId="34" borderId="33" xfId="55" applyNumberFormat="1" applyFont="1" applyFill="1" applyBorder="1" applyAlignment="1">
      <alignment vertical="center" wrapText="1"/>
      <protection/>
    </xf>
    <xf numFmtId="1" fontId="18" fillId="34" borderId="33" xfId="57" applyNumberFormat="1" applyFont="1" applyFill="1" applyBorder="1" applyAlignment="1" applyProtection="1">
      <alignment horizontal="center" vertical="center" wrapText="1"/>
      <protection/>
    </xf>
    <xf numFmtId="4" fontId="18" fillId="35" borderId="34" xfId="55" applyNumberFormat="1" applyFont="1" applyFill="1" applyBorder="1" applyAlignment="1">
      <alignment horizontal="center" vertical="center" wrapText="1"/>
      <protection/>
    </xf>
    <xf numFmtId="1" fontId="18" fillId="34" borderId="35" xfId="57" applyNumberFormat="1" applyFont="1" applyFill="1" applyBorder="1" applyAlignment="1" applyProtection="1">
      <alignment horizontal="center" vertical="center" wrapText="1"/>
      <protection/>
    </xf>
    <xf numFmtId="49" fontId="18" fillId="34" borderId="35" xfId="55" applyNumberFormat="1" applyFont="1" applyFill="1" applyBorder="1" applyAlignment="1">
      <alignment horizontal="left" vertical="center" wrapText="1"/>
      <protection/>
    </xf>
    <xf numFmtId="3" fontId="18" fillId="34" borderId="35" xfId="55" applyNumberFormat="1" applyFont="1" applyFill="1" applyBorder="1" applyAlignment="1">
      <alignment horizontal="center" vertical="center" wrapText="1"/>
      <protection/>
    </xf>
    <xf numFmtId="3" fontId="18" fillId="34" borderId="35" xfId="57" applyNumberFormat="1" applyFont="1" applyFill="1" applyBorder="1" applyAlignment="1" applyProtection="1">
      <alignment horizontal="center" vertical="center" wrapText="1"/>
      <protection/>
    </xf>
    <xf numFmtId="186" fontId="18" fillId="34" borderId="35" xfId="55" applyNumberFormat="1" applyFont="1" applyFill="1" applyBorder="1" applyAlignment="1">
      <alignment horizontal="center" vertical="center" wrapText="1"/>
      <protection/>
    </xf>
    <xf numFmtId="4" fontId="18" fillId="34" borderId="35" xfId="55" applyNumberFormat="1" applyFont="1" applyFill="1" applyBorder="1" applyAlignment="1">
      <alignment horizontal="center" vertical="center" wrapText="1"/>
      <protection/>
    </xf>
    <xf numFmtId="3" fontId="19" fillId="34" borderId="35" xfId="57" applyNumberFormat="1" applyFont="1" applyFill="1" applyBorder="1" applyAlignment="1" applyProtection="1">
      <alignment horizontal="center" vertical="center" wrapText="1"/>
      <protection/>
    </xf>
    <xf numFmtId="0" fontId="18" fillId="34" borderId="32" xfId="57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Normal_Form 7,7a, pril1-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IS PF" xfId="54"/>
    <cellStyle name="Обычный_MIS PF 2" xfId="55"/>
    <cellStyle name="Обычный_пруд ООиупа вых" xfId="56"/>
    <cellStyle name="Обычный_пруд ООиупа вых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625" style="74" customWidth="1"/>
    <col min="2" max="2" width="33.375" style="24" customWidth="1"/>
    <col min="3" max="6" width="16.00390625" style="24" customWidth="1"/>
    <col min="7" max="7" width="17.25390625" style="24" customWidth="1"/>
    <col min="8" max="10" width="16.00390625" style="24" customWidth="1"/>
    <col min="11" max="12" width="18.75390625" style="24" customWidth="1"/>
    <col min="13" max="16" width="15.375" style="24" customWidth="1"/>
    <col min="17" max="17" width="15.00390625" style="24" customWidth="1"/>
    <col min="18" max="21" width="14.75390625" style="24" customWidth="1"/>
    <col min="22" max="22" width="14.25390625" style="24" customWidth="1"/>
    <col min="23" max="23" width="15.125" style="24" customWidth="1"/>
    <col min="24" max="24" width="15.75390625" style="24" customWidth="1"/>
    <col min="25" max="25" width="17.00390625" style="24" customWidth="1"/>
    <col min="26" max="26" width="14.25390625" style="24" customWidth="1"/>
    <col min="27" max="16384" width="9.125" style="24" customWidth="1"/>
  </cols>
  <sheetData>
    <row r="2" spans="1:24" ht="42" customHeight="1">
      <c r="A2" s="73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2:24" ht="16.5" thickBot="1">
      <c r="B3" s="75"/>
      <c r="C3" s="75"/>
      <c r="D3" s="75"/>
      <c r="E3" s="75"/>
      <c r="F3" s="75"/>
      <c r="G3" s="75"/>
      <c r="H3" s="75"/>
      <c r="I3" s="75"/>
      <c r="J3" s="75"/>
      <c r="Q3" s="76"/>
      <c r="R3" s="76"/>
      <c r="S3" s="76"/>
      <c r="X3" s="76" t="s">
        <v>0</v>
      </c>
    </row>
    <row r="4" spans="1:24" ht="18.75" customHeight="1">
      <c r="A4" s="140" t="s">
        <v>1</v>
      </c>
      <c r="B4" s="141" t="s">
        <v>2</v>
      </c>
      <c r="C4" s="114" t="s">
        <v>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114" t="s">
        <v>4</v>
      </c>
      <c r="S4" s="115"/>
      <c r="T4" s="115"/>
      <c r="U4" s="115"/>
      <c r="V4" s="116"/>
      <c r="W4" s="142" t="s">
        <v>5</v>
      </c>
      <c r="X4" s="143" t="s">
        <v>6</v>
      </c>
    </row>
    <row r="5" spans="1:24" ht="18.75" customHeight="1">
      <c r="A5" s="144"/>
      <c r="B5" s="145"/>
      <c r="C5" s="146" t="s">
        <v>7</v>
      </c>
      <c r="D5" s="147" t="s">
        <v>8</v>
      </c>
      <c r="E5" s="147" t="s">
        <v>9</v>
      </c>
      <c r="F5" s="123" t="s">
        <v>10</v>
      </c>
      <c r="G5" s="124"/>
      <c r="H5" s="124"/>
      <c r="I5" s="125"/>
      <c r="J5" s="147" t="s">
        <v>11</v>
      </c>
      <c r="K5" s="147" t="s">
        <v>12</v>
      </c>
      <c r="L5" s="147" t="s">
        <v>13</v>
      </c>
      <c r="M5" s="147" t="s">
        <v>14</v>
      </c>
      <c r="N5" s="147" t="s">
        <v>15</v>
      </c>
      <c r="O5" s="147" t="s">
        <v>16</v>
      </c>
      <c r="P5" s="147" t="s">
        <v>17</v>
      </c>
      <c r="Q5" s="148" t="s">
        <v>18</v>
      </c>
      <c r="R5" s="146" t="s">
        <v>49</v>
      </c>
      <c r="S5" s="147" t="s">
        <v>50</v>
      </c>
      <c r="T5" s="147" t="s">
        <v>51</v>
      </c>
      <c r="U5" s="147" t="s">
        <v>19</v>
      </c>
      <c r="V5" s="148" t="s">
        <v>20</v>
      </c>
      <c r="W5" s="149"/>
      <c r="X5" s="150"/>
    </row>
    <row r="6" spans="1:24" s="158" customFormat="1" ht="120" customHeight="1">
      <c r="A6" s="151"/>
      <c r="B6" s="152"/>
      <c r="C6" s="144"/>
      <c r="D6" s="153"/>
      <c r="E6" s="153"/>
      <c r="F6" s="154" t="s">
        <v>48</v>
      </c>
      <c r="G6" s="154" t="s">
        <v>21</v>
      </c>
      <c r="H6" s="155" t="s">
        <v>22</v>
      </c>
      <c r="I6" s="155" t="s">
        <v>23</v>
      </c>
      <c r="J6" s="153"/>
      <c r="K6" s="153"/>
      <c r="L6" s="153"/>
      <c r="M6" s="153"/>
      <c r="N6" s="153"/>
      <c r="O6" s="153"/>
      <c r="P6" s="153"/>
      <c r="Q6" s="150"/>
      <c r="R6" s="144"/>
      <c r="S6" s="153"/>
      <c r="T6" s="153"/>
      <c r="U6" s="153"/>
      <c r="V6" s="150"/>
      <c r="W6" s="156"/>
      <c r="X6" s="157"/>
    </row>
    <row r="7" spans="1:24" s="158" customFormat="1" ht="24" customHeight="1">
      <c r="A7" s="159">
        <v>1</v>
      </c>
      <c r="B7" s="160">
        <v>2</v>
      </c>
      <c r="C7" s="159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10</v>
      </c>
      <c r="K7" s="161">
        <v>11</v>
      </c>
      <c r="L7" s="161">
        <v>12</v>
      </c>
      <c r="M7" s="161">
        <v>13</v>
      </c>
      <c r="N7" s="161">
        <v>14</v>
      </c>
      <c r="O7" s="161"/>
      <c r="P7" s="161">
        <v>15</v>
      </c>
      <c r="Q7" s="162">
        <v>16</v>
      </c>
      <c r="R7" s="159">
        <v>17</v>
      </c>
      <c r="S7" s="161">
        <v>18</v>
      </c>
      <c r="T7" s="161">
        <v>19</v>
      </c>
      <c r="U7" s="161">
        <v>20</v>
      </c>
      <c r="V7" s="162">
        <v>21</v>
      </c>
      <c r="W7" s="163">
        <v>22</v>
      </c>
      <c r="X7" s="162">
        <v>23</v>
      </c>
    </row>
    <row r="8" spans="1:24" s="158" customFormat="1" ht="47.25" customHeight="1">
      <c r="A8" s="280">
        <v>1</v>
      </c>
      <c r="B8" s="281" t="s">
        <v>24</v>
      </c>
      <c r="C8" s="247">
        <v>4170023</v>
      </c>
      <c r="D8" s="247">
        <v>2116624</v>
      </c>
      <c r="E8" s="247">
        <f>E9</f>
        <v>169812022</v>
      </c>
      <c r="F8" s="247">
        <f>F9</f>
        <v>462481</v>
      </c>
      <c r="G8" s="247">
        <f>G9</f>
        <v>484998</v>
      </c>
      <c r="H8" s="247">
        <f>H9</f>
        <v>4084452</v>
      </c>
      <c r="I8" s="247">
        <f>I9</f>
        <v>5799327</v>
      </c>
      <c r="J8" s="247">
        <v>606120</v>
      </c>
      <c r="K8" s="247">
        <f>E8+G8+F8+I8+H8+J8</f>
        <v>181249400</v>
      </c>
      <c r="L8" s="247">
        <f>L9</f>
        <v>245156908</v>
      </c>
      <c r="M8" s="248">
        <f aca="true" t="shared" si="0" ref="M8:M25">(C8-D8)/K8</f>
        <v>0.011329135434379368</v>
      </c>
      <c r="N8" s="248">
        <v>0.016</v>
      </c>
      <c r="O8" s="248" t="str">
        <f aca="true" t="shared" si="1" ref="O8:O25">IF(M8&gt;N8,"ДА","НЕТ")</f>
        <v>НЕТ</v>
      </c>
      <c r="P8" s="249">
        <f>M8+M9</f>
        <v>0.03502957175382825</v>
      </c>
      <c r="Q8" s="250" t="str">
        <f aca="true" t="shared" si="2" ref="Q8:Q15">IF(P8&gt;0.04,"ДА","НЕТ")</f>
        <v>НЕТ</v>
      </c>
      <c r="R8" s="251">
        <v>21.79</v>
      </c>
      <c r="S8" s="251">
        <v>14.95</v>
      </c>
      <c r="T8" s="251">
        <v>36.79</v>
      </c>
      <c r="U8" s="251">
        <v>30.835</v>
      </c>
      <c r="V8" s="250" t="str">
        <f>IF(T8&gt;U8,"ДА","НЕТ")</f>
        <v>ДА</v>
      </c>
      <c r="W8" s="252" t="s">
        <v>26</v>
      </c>
      <c r="X8" s="253" t="s">
        <v>25</v>
      </c>
    </row>
    <row r="9" spans="1:26" s="158" customFormat="1" ht="47.25" customHeight="1">
      <c r="A9" s="268"/>
      <c r="B9" s="269" t="s">
        <v>27</v>
      </c>
      <c r="C9" s="256">
        <v>8027527.287452603</v>
      </c>
      <c r="D9" s="256">
        <v>3705367</v>
      </c>
      <c r="E9" s="257">
        <v>169812022</v>
      </c>
      <c r="F9" s="257">
        <v>462481</v>
      </c>
      <c r="G9" s="257">
        <v>484998</v>
      </c>
      <c r="H9" s="256">
        <v>4084452</v>
      </c>
      <c r="I9" s="256">
        <v>5799327</v>
      </c>
      <c r="J9" s="256">
        <v>1722995</v>
      </c>
      <c r="K9" s="256">
        <f>E9+G9+F9+I9+H9+J9</f>
        <v>182366275</v>
      </c>
      <c r="L9" s="256">
        <v>245156908</v>
      </c>
      <c r="M9" s="270">
        <f t="shared" si="0"/>
        <v>0.023700436319448882</v>
      </c>
      <c r="N9" s="270">
        <v>0.024</v>
      </c>
      <c r="O9" s="258" t="str">
        <f t="shared" si="1"/>
        <v>НЕТ</v>
      </c>
      <c r="P9" s="271"/>
      <c r="Q9" s="272" t="str">
        <f t="shared" si="2"/>
        <v>НЕТ</v>
      </c>
      <c r="R9" s="273"/>
      <c r="S9" s="273"/>
      <c r="T9" s="273"/>
      <c r="U9" s="273"/>
      <c r="V9" s="272"/>
      <c r="W9" s="259" t="s">
        <v>26</v>
      </c>
      <c r="X9" s="274"/>
      <c r="Y9" s="164"/>
      <c r="Z9" s="165"/>
    </row>
    <row r="10" spans="1:26" s="158" customFormat="1" ht="47.25" customHeight="1">
      <c r="A10" s="275">
        <v>2</v>
      </c>
      <c r="B10" s="276" t="s">
        <v>28</v>
      </c>
      <c r="C10" s="256">
        <v>686538.5875599999</v>
      </c>
      <c r="D10" s="256">
        <v>10014</v>
      </c>
      <c r="E10" s="256">
        <f>E11</f>
        <v>30356358</v>
      </c>
      <c r="F10" s="256">
        <f>F11</f>
        <v>246280</v>
      </c>
      <c r="G10" s="256">
        <f>G11</f>
        <v>443186</v>
      </c>
      <c r="H10" s="256">
        <f>H11</f>
        <v>59834</v>
      </c>
      <c r="I10" s="256">
        <f>I11</f>
        <v>541377</v>
      </c>
      <c r="J10" s="256">
        <v>64680</v>
      </c>
      <c r="K10" s="256">
        <f aca="true" t="shared" si="3" ref="K10:K25">E10+G10+F10+I10+H10+J10</f>
        <v>31711715</v>
      </c>
      <c r="L10" s="256">
        <v>58136381</v>
      </c>
      <c r="M10" s="258">
        <f t="shared" si="0"/>
        <v>0.021333585634204896</v>
      </c>
      <c r="N10" s="258">
        <v>0.016</v>
      </c>
      <c r="O10" s="258" t="str">
        <f t="shared" si="1"/>
        <v>ДА</v>
      </c>
      <c r="P10" s="271">
        <f>M10+M11</f>
        <v>0.04909562844696358</v>
      </c>
      <c r="Q10" s="272" t="str">
        <f t="shared" si="2"/>
        <v>ДА</v>
      </c>
      <c r="R10" s="273">
        <v>7.51</v>
      </c>
      <c r="S10" s="273">
        <v>22.62</v>
      </c>
      <c r="T10" s="273">
        <v>52.12</v>
      </c>
      <c r="U10" s="273">
        <v>30.835</v>
      </c>
      <c r="V10" s="272" t="str">
        <f>IF(T10&gt;U10,"ДА","НЕТ")</f>
        <v>ДА</v>
      </c>
      <c r="W10" s="259" t="s">
        <v>29</v>
      </c>
      <c r="X10" s="274" t="s">
        <v>26</v>
      </c>
      <c r="Y10" s="164"/>
      <c r="Z10" s="165"/>
    </row>
    <row r="11" spans="1:26" s="158" customFormat="1" ht="47.25" customHeight="1">
      <c r="A11" s="275"/>
      <c r="B11" s="255" t="s">
        <v>30</v>
      </c>
      <c r="C11" s="256">
        <v>945269.3653473643</v>
      </c>
      <c r="D11" s="256">
        <v>60349</v>
      </c>
      <c r="E11" s="256">
        <v>30356358</v>
      </c>
      <c r="F11" s="256">
        <v>246280</v>
      </c>
      <c r="G11" s="256">
        <v>443186</v>
      </c>
      <c r="H11" s="256">
        <v>59834</v>
      </c>
      <c r="I11" s="256">
        <v>541377</v>
      </c>
      <c r="J11" s="256">
        <v>228154.13199999998</v>
      </c>
      <c r="K11" s="256">
        <f t="shared" si="3"/>
        <v>31875189.132</v>
      </c>
      <c r="L11" s="256">
        <v>58136399</v>
      </c>
      <c r="M11" s="258">
        <f t="shared" si="0"/>
        <v>0.027762042812758684</v>
      </c>
      <c r="N11" s="258">
        <v>0.024</v>
      </c>
      <c r="O11" s="258" t="str">
        <f t="shared" si="1"/>
        <v>ДА</v>
      </c>
      <c r="P11" s="271"/>
      <c r="Q11" s="272" t="str">
        <f t="shared" si="2"/>
        <v>НЕТ</v>
      </c>
      <c r="R11" s="273"/>
      <c r="S11" s="273"/>
      <c r="T11" s="273"/>
      <c r="U11" s="273"/>
      <c r="V11" s="272"/>
      <c r="W11" s="259" t="s">
        <v>29</v>
      </c>
      <c r="X11" s="274"/>
      <c r="Y11" s="164"/>
      <c r="Z11" s="165"/>
    </row>
    <row r="12" spans="1:26" s="158" customFormat="1" ht="47.25" customHeight="1">
      <c r="A12" s="275">
        <v>3</v>
      </c>
      <c r="B12" s="276" t="s">
        <v>31</v>
      </c>
      <c r="C12" s="256">
        <v>176343.8</v>
      </c>
      <c r="D12" s="256">
        <v>2523659</v>
      </c>
      <c r="E12" s="256">
        <f>E13</f>
        <v>10557292</v>
      </c>
      <c r="F12" s="256">
        <f>F13</f>
        <v>64503</v>
      </c>
      <c r="G12" s="256">
        <f>G13</f>
        <v>102121</v>
      </c>
      <c r="H12" s="256">
        <f>H13</f>
        <v>0</v>
      </c>
      <c r="I12" s="256">
        <f>I13</f>
        <v>457470</v>
      </c>
      <c r="J12" s="256">
        <v>46474</v>
      </c>
      <c r="K12" s="256">
        <f t="shared" si="3"/>
        <v>11227860</v>
      </c>
      <c r="L12" s="256">
        <f>L13</f>
        <v>21553529</v>
      </c>
      <c r="M12" s="258">
        <f t="shared" si="0"/>
        <v>-0.20906167337319848</v>
      </c>
      <c r="N12" s="258">
        <v>0.012</v>
      </c>
      <c r="O12" s="258" t="str">
        <f t="shared" si="1"/>
        <v>НЕТ</v>
      </c>
      <c r="P12" s="271">
        <f>M12+M13</f>
        <v>-0.35793120188108307</v>
      </c>
      <c r="Q12" s="272" t="str">
        <f t="shared" si="2"/>
        <v>НЕТ</v>
      </c>
      <c r="R12" s="273">
        <v>-8.67</v>
      </c>
      <c r="S12" s="273">
        <v>4.86</v>
      </c>
      <c r="T12" s="273">
        <v>23.56</v>
      </c>
      <c r="U12" s="273">
        <v>30.835</v>
      </c>
      <c r="V12" s="272" t="str">
        <f>IF(T12&gt;U12,"ДА","НЕТ")</f>
        <v>НЕТ</v>
      </c>
      <c r="W12" s="259" t="s">
        <v>26</v>
      </c>
      <c r="X12" s="274" t="s">
        <v>25</v>
      </c>
      <c r="Y12" s="164"/>
      <c r="Z12" s="165"/>
    </row>
    <row r="13" spans="1:107" s="158" customFormat="1" ht="47.25" customHeight="1">
      <c r="A13" s="275"/>
      <c r="B13" s="255" t="s">
        <v>32</v>
      </c>
      <c r="C13" s="256">
        <v>1655772.8</v>
      </c>
      <c r="D13" s="256">
        <v>3337152</v>
      </c>
      <c r="E13" s="257">
        <v>10557292</v>
      </c>
      <c r="F13" s="257">
        <v>64503</v>
      </c>
      <c r="G13" s="257">
        <v>102121</v>
      </c>
      <c r="H13" s="256">
        <v>0</v>
      </c>
      <c r="I13" s="256">
        <v>457470</v>
      </c>
      <c r="J13" s="256">
        <v>112928</v>
      </c>
      <c r="K13" s="256">
        <f t="shared" si="3"/>
        <v>11294314</v>
      </c>
      <c r="L13" s="256">
        <v>21553529</v>
      </c>
      <c r="M13" s="258">
        <f t="shared" si="0"/>
        <v>-0.1488695285078846</v>
      </c>
      <c r="N13" s="258">
        <v>0.028</v>
      </c>
      <c r="O13" s="258" t="str">
        <f t="shared" si="1"/>
        <v>НЕТ</v>
      </c>
      <c r="P13" s="271"/>
      <c r="Q13" s="272" t="str">
        <f t="shared" si="2"/>
        <v>НЕТ</v>
      </c>
      <c r="R13" s="273"/>
      <c r="S13" s="273"/>
      <c r="T13" s="273"/>
      <c r="U13" s="273"/>
      <c r="V13" s="272"/>
      <c r="W13" s="259" t="s">
        <v>26</v>
      </c>
      <c r="X13" s="274"/>
      <c r="Y13" s="164"/>
      <c r="Z13" s="165"/>
      <c r="DC13" s="28"/>
    </row>
    <row r="14" spans="1:24" ht="47.25" customHeight="1">
      <c r="A14" s="208">
        <v>4</v>
      </c>
      <c r="B14" s="276" t="s">
        <v>33</v>
      </c>
      <c r="C14" s="256">
        <v>2863258.5</v>
      </c>
      <c r="D14" s="256">
        <v>187494</v>
      </c>
      <c r="E14" s="256">
        <f>E15</f>
        <v>74729882</v>
      </c>
      <c r="F14" s="256">
        <f>F15</f>
        <v>95874</v>
      </c>
      <c r="G14" s="256">
        <f>G15</f>
        <v>968110</v>
      </c>
      <c r="H14" s="256">
        <f>H15</f>
        <v>1469656</v>
      </c>
      <c r="I14" s="256">
        <f>I15</f>
        <v>474349</v>
      </c>
      <c r="J14" s="256">
        <v>153179</v>
      </c>
      <c r="K14" s="256">
        <f t="shared" si="3"/>
        <v>77891050</v>
      </c>
      <c r="L14" s="256">
        <f>L15</f>
        <v>108512418</v>
      </c>
      <c r="M14" s="258">
        <f t="shared" si="0"/>
        <v>0.03435265669162246</v>
      </c>
      <c r="N14" s="258">
        <v>0.016</v>
      </c>
      <c r="O14" s="258" t="str">
        <f t="shared" si="1"/>
        <v>ДА</v>
      </c>
      <c r="P14" s="271">
        <f>M14+M15</f>
        <v>0.0678949404756298</v>
      </c>
      <c r="Q14" s="272" t="str">
        <f t="shared" si="2"/>
        <v>ДА</v>
      </c>
      <c r="R14" s="273">
        <v>14.59</v>
      </c>
      <c r="S14" s="273">
        <v>20.47</v>
      </c>
      <c r="T14" s="273">
        <v>40.46</v>
      </c>
      <c r="U14" s="273">
        <v>30.835</v>
      </c>
      <c r="V14" s="272" t="str">
        <f>IF(T14&gt;U14,"ДА","НЕТ")</f>
        <v>ДА</v>
      </c>
      <c r="W14" s="259" t="s">
        <v>29</v>
      </c>
      <c r="X14" s="274" t="s">
        <v>26</v>
      </c>
    </row>
    <row r="15" spans="1:26" s="158" customFormat="1" ht="47.25" customHeight="1">
      <c r="A15" s="208"/>
      <c r="B15" s="255" t="s">
        <v>34</v>
      </c>
      <c r="C15" s="256">
        <v>2673017.6</v>
      </c>
      <c r="D15" s="256">
        <v>51417</v>
      </c>
      <c r="E15" s="257">
        <v>74729882</v>
      </c>
      <c r="F15" s="257">
        <v>95874</v>
      </c>
      <c r="G15" s="257">
        <v>968110</v>
      </c>
      <c r="H15" s="256">
        <v>1469656</v>
      </c>
      <c r="I15" s="256">
        <v>474349</v>
      </c>
      <c r="J15" s="256">
        <v>420212</v>
      </c>
      <c r="K15" s="256">
        <f t="shared" si="3"/>
        <v>78158083</v>
      </c>
      <c r="L15" s="256">
        <v>108512418</v>
      </c>
      <c r="M15" s="258">
        <f t="shared" si="0"/>
        <v>0.033542283784007344</v>
      </c>
      <c r="N15" s="258">
        <v>0.024</v>
      </c>
      <c r="O15" s="258" t="str">
        <f t="shared" si="1"/>
        <v>ДА</v>
      </c>
      <c r="P15" s="271"/>
      <c r="Q15" s="272" t="str">
        <f t="shared" si="2"/>
        <v>НЕТ</v>
      </c>
      <c r="R15" s="273"/>
      <c r="S15" s="273"/>
      <c r="T15" s="273"/>
      <c r="U15" s="273"/>
      <c r="V15" s="272"/>
      <c r="W15" s="259" t="s">
        <v>29</v>
      </c>
      <c r="X15" s="274"/>
      <c r="Y15" s="164"/>
      <c r="Z15" s="165"/>
    </row>
    <row r="16" spans="1:26" s="158" customFormat="1" ht="47.25" customHeight="1">
      <c r="A16" s="254">
        <v>5</v>
      </c>
      <c r="B16" s="255" t="s">
        <v>103</v>
      </c>
      <c r="C16" s="256">
        <v>1168612.1</v>
      </c>
      <c r="D16" s="256">
        <v>47844</v>
      </c>
      <c r="E16" s="257">
        <v>19881771.50382531</v>
      </c>
      <c r="F16" s="257">
        <v>203132.33512414884</v>
      </c>
      <c r="G16" s="257">
        <v>389655.31355218356</v>
      </c>
      <c r="H16" s="256">
        <v>431665.977695819</v>
      </c>
      <c r="I16" s="256">
        <v>624083.2831641615</v>
      </c>
      <c r="J16" s="256">
        <v>0</v>
      </c>
      <c r="K16" s="256">
        <f t="shared" si="3"/>
        <v>21530308.413361624</v>
      </c>
      <c r="L16" s="256">
        <v>40057828</v>
      </c>
      <c r="M16" s="258">
        <f t="shared" si="0"/>
        <v>0.052055366717573624</v>
      </c>
      <c r="N16" s="258">
        <v>0.04</v>
      </c>
      <c r="O16" s="258" t="str">
        <f t="shared" si="1"/>
        <v>ДА</v>
      </c>
      <c r="P16" s="258">
        <f aca="true" t="shared" si="4" ref="P16:P25">M16</f>
        <v>0.052055366717573624</v>
      </c>
      <c r="Q16" s="258" t="str">
        <f aca="true" t="shared" si="5" ref="Q16:Q24">IF(P16&gt;0.04,"ДА","НЕТ")</f>
        <v>ДА</v>
      </c>
      <c r="R16" s="259">
        <v>2.23</v>
      </c>
      <c r="S16" s="259">
        <v>21.73</v>
      </c>
      <c r="T16" s="259">
        <v>47.19</v>
      </c>
      <c r="U16" s="259">
        <v>30.835</v>
      </c>
      <c r="V16" s="256" t="str">
        <f>IF(T16&gt;U16,"ДА","НЕТ")</f>
        <v>ДА</v>
      </c>
      <c r="W16" s="259" t="s">
        <v>29</v>
      </c>
      <c r="X16" s="260" t="s">
        <v>26</v>
      </c>
      <c r="Y16" s="164"/>
      <c r="Z16" s="165"/>
    </row>
    <row r="17" spans="1:26" s="158" customFormat="1" ht="47.25" customHeight="1">
      <c r="A17" s="254">
        <v>6</v>
      </c>
      <c r="B17" s="255" t="s">
        <v>35</v>
      </c>
      <c r="C17" s="256">
        <v>14520198.250039998</v>
      </c>
      <c r="D17" s="256">
        <v>3134008</v>
      </c>
      <c r="E17" s="257">
        <v>177383114.1667381</v>
      </c>
      <c r="F17" s="257">
        <v>718647.0162446237</v>
      </c>
      <c r="G17" s="257">
        <v>1682784</v>
      </c>
      <c r="H17" s="256">
        <v>5047748.373219949</v>
      </c>
      <c r="I17" s="256">
        <v>582873.5844168</v>
      </c>
      <c r="J17" s="256">
        <v>1354762.8</v>
      </c>
      <c r="K17" s="256">
        <f t="shared" si="3"/>
        <v>186769929.94061947</v>
      </c>
      <c r="L17" s="256">
        <v>293544826</v>
      </c>
      <c r="M17" s="258">
        <f t="shared" si="0"/>
        <v>0.06096372287369844</v>
      </c>
      <c r="N17" s="258">
        <v>0.04</v>
      </c>
      <c r="O17" s="258" t="str">
        <f t="shared" si="1"/>
        <v>ДА</v>
      </c>
      <c r="P17" s="258">
        <f t="shared" si="4"/>
        <v>0.06096372287369844</v>
      </c>
      <c r="Q17" s="258" t="str">
        <f t="shared" si="5"/>
        <v>ДА</v>
      </c>
      <c r="R17" s="259">
        <v>8.7</v>
      </c>
      <c r="S17" s="259">
        <v>22.81</v>
      </c>
      <c r="T17" s="259">
        <v>36.72</v>
      </c>
      <c r="U17" s="259">
        <v>30.835</v>
      </c>
      <c r="V17" s="256" t="s">
        <v>26</v>
      </c>
      <c r="W17" s="259" t="s">
        <v>26</v>
      </c>
      <c r="X17" s="260" t="s">
        <v>26</v>
      </c>
      <c r="Y17" s="164"/>
      <c r="Z17" s="165"/>
    </row>
    <row r="18" spans="1:27" s="158" customFormat="1" ht="47.25" customHeight="1">
      <c r="A18" s="254">
        <v>7</v>
      </c>
      <c r="B18" s="255" t="s">
        <v>96</v>
      </c>
      <c r="C18" s="256">
        <v>10364778.825423231</v>
      </c>
      <c r="D18" s="256">
        <v>34365</v>
      </c>
      <c r="E18" s="257">
        <v>250042452.11</v>
      </c>
      <c r="F18" s="257">
        <v>119307.17200000002</v>
      </c>
      <c r="G18" s="257">
        <v>145097.2875</v>
      </c>
      <c r="H18" s="256">
        <v>2020806.37</v>
      </c>
      <c r="I18" s="256">
        <v>2156392.54</v>
      </c>
      <c r="J18" s="256">
        <v>1500557.6</v>
      </c>
      <c r="K18" s="256">
        <f t="shared" si="3"/>
        <v>255984613.0795</v>
      </c>
      <c r="L18" s="256">
        <v>207978778</v>
      </c>
      <c r="M18" s="258">
        <f t="shared" si="0"/>
        <v>0.040355604585557495</v>
      </c>
      <c r="N18" s="258">
        <v>0.04</v>
      </c>
      <c r="O18" s="258" t="str">
        <f t="shared" si="1"/>
        <v>ДА</v>
      </c>
      <c r="P18" s="258">
        <f t="shared" si="4"/>
        <v>0.040355604585557495</v>
      </c>
      <c r="Q18" s="258" t="str">
        <f t="shared" si="5"/>
        <v>ДА</v>
      </c>
      <c r="R18" s="259">
        <v>4.64</v>
      </c>
      <c r="S18" s="259">
        <v>25.37</v>
      </c>
      <c r="T18" s="259">
        <v>91.68</v>
      </c>
      <c r="U18" s="259">
        <v>30.835</v>
      </c>
      <c r="V18" s="256" t="str">
        <f aca="true" t="shared" si="6" ref="V18:V24">IF(T18&gt;U18,"ДА","НЕТ")</f>
        <v>ДА</v>
      </c>
      <c r="W18" s="259" t="s">
        <v>29</v>
      </c>
      <c r="X18" s="260" t="s">
        <v>26</v>
      </c>
      <c r="Y18" s="166"/>
      <c r="Z18" s="165"/>
      <c r="AA18" s="167"/>
    </row>
    <row r="19" spans="1:26" s="158" customFormat="1" ht="94.5">
      <c r="A19" s="254">
        <v>8</v>
      </c>
      <c r="B19" s="255" t="s">
        <v>97</v>
      </c>
      <c r="C19" s="256">
        <v>24039557</v>
      </c>
      <c r="D19" s="256">
        <v>1181554</v>
      </c>
      <c r="E19" s="257">
        <v>190437682</v>
      </c>
      <c r="F19" s="257">
        <v>100502.492475</v>
      </c>
      <c r="G19" s="257">
        <v>356880.10342</v>
      </c>
      <c r="H19" s="256">
        <v>8457191</v>
      </c>
      <c r="I19" s="256">
        <v>5602836.5516</v>
      </c>
      <c r="J19" s="256">
        <v>2796107</v>
      </c>
      <c r="K19" s="256">
        <f t="shared" si="3"/>
        <v>207751199.147495</v>
      </c>
      <c r="L19" s="256">
        <v>560755217</v>
      </c>
      <c r="M19" s="258">
        <f t="shared" si="0"/>
        <v>0.11002585349108737</v>
      </c>
      <c r="N19" s="258">
        <v>0.04</v>
      </c>
      <c r="O19" s="258" t="str">
        <f t="shared" si="1"/>
        <v>ДА</v>
      </c>
      <c r="P19" s="258">
        <f t="shared" si="4"/>
        <v>0.11002585349108737</v>
      </c>
      <c r="Q19" s="258" t="str">
        <f t="shared" si="5"/>
        <v>ДА</v>
      </c>
      <c r="R19" s="259">
        <v>17.74</v>
      </c>
      <c r="S19" s="259">
        <v>25.5</v>
      </c>
      <c r="T19" s="259">
        <v>57.55</v>
      </c>
      <c r="U19" s="259">
        <v>30.835</v>
      </c>
      <c r="V19" s="256" t="str">
        <f t="shared" si="6"/>
        <v>ДА</v>
      </c>
      <c r="W19" s="259" t="s">
        <v>29</v>
      </c>
      <c r="X19" s="260" t="s">
        <v>26</v>
      </c>
      <c r="Y19" s="164"/>
      <c r="Z19" s="165"/>
    </row>
    <row r="20" spans="1:26" s="158" customFormat="1" ht="47.25" customHeight="1">
      <c r="A20" s="254">
        <v>9</v>
      </c>
      <c r="B20" s="255" t="s">
        <v>98</v>
      </c>
      <c r="C20" s="256">
        <v>1083750</v>
      </c>
      <c r="D20" s="256">
        <v>110869</v>
      </c>
      <c r="E20" s="257">
        <v>23127316.7</v>
      </c>
      <c r="F20" s="257">
        <v>52860.698000000004</v>
      </c>
      <c r="G20" s="257">
        <v>60453.445999999996</v>
      </c>
      <c r="H20" s="256">
        <v>138250</v>
      </c>
      <c r="I20" s="256">
        <v>339545.64</v>
      </c>
      <c r="J20" s="256">
        <v>170613.6</v>
      </c>
      <c r="K20" s="256">
        <f t="shared" si="3"/>
        <v>23889040.084</v>
      </c>
      <c r="L20" s="256">
        <v>24736385</v>
      </c>
      <c r="M20" s="258">
        <f t="shared" si="0"/>
        <v>0.04072499341032962</v>
      </c>
      <c r="N20" s="258">
        <v>0.04</v>
      </c>
      <c r="O20" s="258" t="str">
        <f t="shared" si="1"/>
        <v>ДА</v>
      </c>
      <c r="P20" s="258">
        <f t="shared" si="4"/>
        <v>0.04072499341032962</v>
      </c>
      <c r="Q20" s="258" t="str">
        <f t="shared" si="5"/>
        <v>ДА</v>
      </c>
      <c r="R20" s="259">
        <v>1.66</v>
      </c>
      <c r="S20" s="259">
        <v>15.17</v>
      </c>
      <c r="T20" s="259">
        <v>38.3</v>
      </c>
      <c r="U20" s="259">
        <v>30.835</v>
      </c>
      <c r="V20" s="256" t="str">
        <f t="shared" si="6"/>
        <v>ДА</v>
      </c>
      <c r="W20" s="259" t="s">
        <v>29</v>
      </c>
      <c r="X20" s="260" t="s">
        <v>26</v>
      </c>
      <c r="Y20" s="164"/>
      <c r="Z20" s="165"/>
    </row>
    <row r="21" spans="1:26" s="158" customFormat="1" ht="47.25" customHeight="1">
      <c r="A21" s="254">
        <v>10</v>
      </c>
      <c r="B21" s="255" t="s">
        <v>99</v>
      </c>
      <c r="C21" s="256">
        <v>1372195</v>
      </c>
      <c r="D21" s="256">
        <v>40574</v>
      </c>
      <c r="E21" s="257">
        <v>25606010</v>
      </c>
      <c r="F21" s="257">
        <v>355915.2175</v>
      </c>
      <c r="G21" s="257">
        <v>390505.6055</v>
      </c>
      <c r="H21" s="256">
        <v>906965</v>
      </c>
      <c r="I21" s="256">
        <v>154501.28</v>
      </c>
      <c r="J21" s="256">
        <v>233311</v>
      </c>
      <c r="K21" s="256">
        <f t="shared" si="3"/>
        <v>27647208.103000004</v>
      </c>
      <c r="L21" s="256">
        <v>60666511</v>
      </c>
      <c r="M21" s="258">
        <f t="shared" si="0"/>
        <v>0.048164754829458006</v>
      </c>
      <c r="N21" s="258">
        <v>0.04</v>
      </c>
      <c r="O21" s="258" t="str">
        <f t="shared" si="1"/>
        <v>ДА</v>
      </c>
      <c r="P21" s="258">
        <f t="shared" si="4"/>
        <v>0.048164754829458006</v>
      </c>
      <c r="Q21" s="258" t="str">
        <f t="shared" si="5"/>
        <v>ДА</v>
      </c>
      <c r="R21" s="259">
        <v>6.34</v>
      </c>
      <c r="S21" s="259">
        <v>27.36</v>
      </c>
      <c r="T21" s="259">
        <v>45.92</v>
      </c>
      <c r="U21" s="259">
        <v>30.835</v>
      </c>
      <c r="V21" s="256" t="str">
        <f t="shared" si="6"/>
        <v>ДА</v>
      </c>
      <c r="W21" s="259" t="s">
        <v>29</v>
      </c>
      <c r="X21" s="260" t="s">
        <v>26</v>
      </c>
      <c r="Y21" s="164"/>
      <c r="Z21" s="165"/>
    </row>
    <row r="22" spans="1:26" s="158" customFormat="1" ht="47.25" customHeight="1">
      <c r="A22" s="254">
        <v>11</v>
      </c>
      <c r="B22" s="255" t="s">
        <v>36</v>
      </c>
      <c r="C22" s="256">
        <v>2105411.1</v>
      </c>
      <c r="D22" s="256">
        <v>526908</v>
      </c>
      <c r="E22" s="257">
        <v>32523850.432253294</v>
      </c>
      <c r="F22" s="257">
        <v>205526.86479911587</v>
      </c>
      <c r="G22" s="257">
        <v>192956.55811076614</v>
      </c>
      <c r="H22" s="256">
        <v>649492.7266651032</v>
      </c>
      <c r="I22" s="256">
        <v>173191.58044320001</v>
      </c>
      <c r="J22" s="256">
        <v>265214</v>
      </c>
      <c r="K22" s="256">
        <f t="shared" si="3"/>
        <v>34010232.16227148</v>
      </c>
      <c r="L22" s="256">
        <v>60653732</v>
      </c>
      <c r="M22" s="258">
        <f t="shared" si="0"/>
        <v>0.04641259408252669</v>
      </c>
      <c r="N22" s="258">
        <v>0.04</v>
      </c>
      <c r="O22" s="258" t="str">
        <f t="shared" si="1"/>
        <v>ДА</v>
      </c>
      <c r="P22" s="258">
        <f t="shared" si="4"/>
        <v>0.04641259408252669</v>
      </c>
      <c r="Q22" s="258" t="str">
        <f t="shared" si="5"/>
        <v>ДА</v>
      </c>
      <c r="R22" s="259">
        <v>4.46</v>
      </c>
      <c r="S22" s="259">
        <v>12.74</v>
      </c>
      <c r="T22" s="259">
        <v>36.84</v>
      </c>
      <c r="U22" s="259">
        <v>30.835</v>
      </c>
      <c r="V22" s="256" t="str">
        <f t="shared" si="6"/>
        <v>ДА</v>
      </c>
      <c r="W22" s="259" t="s">
        <v>26</v>
      </c>
      <c r="X22" s="260" t="s">
        <v>26</v>
      </c>
      <c r="Y22" s="164"/>
      <c r="Z22" s="165"/>
    </row>
    <row r="23" spans="1:26" s="158" customFormat="1" ht="47.25" customHeight="1">
      <c r="A23" s="254">
        <v>12</v>
      </c>
      <c r="B23" s="255" t="s">
        <v>102</v>
      </c>
      <c r="C23" s="256">
        <v>2323606.757718691</v>
      </c>
      <c r="D23" s="256">
        <v>25830</v>
      </c>
      <c r="E23" s="257">
        <v>38211542.488273785</v>
      </c>
      <c r="F23" s="257">
        <v>129187.03373808398</v>
      </c>
      <c r="G23" s="257">
        <v>255433.8934840206</v>
      </c>
      <c r="H23" s="256">
        <v>187520</v>
      </c>
      <c r="I23" s="256">
        <v>201981</v>
      </c>
      <c r="J23" s="256">
        <v>269822</v>
      </c>
      <c r="K23" s="256">
        <f t="shared" si="3"/>
        <v>39255486.41549589</v>
      </c>
      <c r="L23" s="256">
        <v>55123416</v>
      </c>
      <c r="M23" s="258">
        <f t="shared" si="0"/>
        <v>0.058533901055207824</v>
      </c>
      <c r="N23" s="258">
        <v>0.04</v>
      </c>
      <c r="O23" s="258" t="str">
        <f t="shared" si="1"/>
        <v>ДА</v>
      </c>
      <c r="P23" s="258">
        <f t="shared" si="4"/>
        <v>0.058533901055207824</v>
      </c>
      <c r="Q23" s="258" t="str">
        <f t="shared" si="5"/>
        <v>ДА</v>
      </c>
      <c r="R23" s="259">
        <v>3.23</v>
      </c>
      <c r="S23" s="259">
        <v>20.02</v>
      </c>
      <c r="T23" s="259">
        <v>46.08</v>
      </c>
      <c r="U23" s="259">
        <v>30.835</v>
      </c>
      <c r="V23" s="256" t="str">
        <f t="shared" si="6"/>
        <v>ДА</v>
      </c>
      <c r="W23" s="259" t="s">
        <v>29</v>
      </c>
      <c r="X23" s="260" t="s">
        <v>26</v>
      </c>
      <c r="Y23" s="164"/>
      <c r="Z23" s="165"/>
    </row>
    <row r="24" spans="1:26" s="158" customFormat="1" ht="47.25" customHeight="1">
      <c r="A24" s="254">
        <v>13</v>
      </c>
      <c r="B24" s="255" t="s">
        <v>101</v>
      </c>
      <c r="C24" s="256">
        <v>2081332.6</v>
      </c>
      <c r="D24" s="256">
        <v>27988</v>
      </c>
      <c r="E24" s="257">
        <v>46019417</v>
      </c>
      <c r="F24" s="257">
        <v>127378</v>
      </c>
      <c r="G24" s="257">
        <v>318339</v>
      </c>
      <c r="H24" s="256">
        <v>431180</v>
      </c>
      <c r="I24" s="256">
        <v>170648</v>
      </c>
      <c r="J24" s="256">
        <v>274520</v>
      </c>
      <c r="K24" s="256">
        <f t="shared" si="3"/>
        <v>47341482</v>
      </c>
      <c r="L24" s="256">
        <v>83079670</v>
      </c>
      <c r="M24" s="258">
        <f t="shared" si="0"/>
        <v>0.04337305283345376</v>
      </c>
      <c r="N24" s="258">
        <v>0.04</v>
      </c>
      <c r="O24" s="258" t="str">
        <f t="shared" si="1"/>
        <v>ДА</v>
      </c>
      <c r="P24" s="258">
        <f t="shared" si="4"/>
        <v>0.04337305283345376</v>
      </c>
      <c r="Q24" s="258" t="str">
        <f t="shared" si="5"/>
        <v>ДА</v>
      </c>
      <c r="R24" s="259">
        <v>7.85</v>
      </c>
      <c r="S24" s="259">
        <v>27.32</v>
      </c>
      <c r="T24" s="259">
        <v>55.42</v>
      </c>
      <c r="U24" s="259">
        <v>30.835</v>
      </c>
      <c r="V24" s="256" t="str">
        <f t="shared" si="6"/>
        <v>ДА</v>
      </c>
      <c r="W24" s="259" t="s">
        <v>29</v>
      </c>
      <c r="X24" s="260" t="s">
        <v>26</v>
      </c>
      <c r="Y24" s="164"/>
      <c r="Z24" s="165"/>
    </row>
    <row r="25" spans="1:26" s="158" customFormat="1" ht="47.25" customHeight="1">
      <c r="A25" s="282">
        <v>14</v>
      </c>
      <c r="B25" s="283" t="s">
        <v>37</v>
      </c>
      <c r="C25" s="284">
        <v>783747.8</v>
      </c>
      <c r="D25" s="284">
        <v>43542</v>
      </c>
      <c r="E25" s="285">
        <v>13483052.170182548</v>
      </c>
      <c r="F25" s="285">
        <v>142087</v>
      </c>
      <c r="G25" s="285">
        <v>293630</v>
      </c>
      <c r="H25" s="284">
        <v>178407</v>
      </c>
      <c r="I25" s="284">
        <v>110838</v>
      </c>
      <c r="J25" s="284">
        <v>0</v>
      </c>
      <c r="K25" s="284">
        <f t="shared" si="3"/>
        <v>14208014.170182548</v>
      </c>
      <c r="L25" s="284">
        <v>42515245</v>
      </c>
      <c r="M25" s="286">
        <f t="shared" si="0"/>
        <v>0.05209776617153315</v>
      </c>
      <c r="N25" s="286">
        <v>0.04</v>
      </c>
      <c r="O25" s="286" t="str">
        <f t="shared" si="1"/>
        <v>ДА</v>
      </c>
      <c r="P25" s="286">
        <f t="shared" si="4"/>
        <v>0.05209776617153315</v>
      </c>
      <c r="Q25" s="286" t="str">
        <f>IF(P25&gt;0.04,"ДА","НЕТ")</f>
        <v>ДА</v>
      </c>
      <c r="R25" s="287">
        <v>9.5</v>
      </c>
      <c r="S25" s="287" t="s">
        <v>29</v>
      </c>
      <c r="T25" s="287" t="s">
        <v>29</v>
      </c>
      <c r="U25" s="287">
        <v>30.835</v>
      </c>
      <c r="V25" s="284" t="s">
        <v>29</v>
      </c>
      <c r="W25" s="287" t="s">
        <v>29</v>
      </c>
      <c r="X25" s="288" t="s">
        <v>26</v>
      </c>
      <c r="Y25" s="164"/>
      <c r="Z25" s="165"/>
    </row>
    <row r="26" spans="1:24" s="168" customFormat="1" ht="47.25" customHeight="1">
      <c r="A26" s="289" t="s">
        <v>38</v>
      </c>
      <c r="B26" s="289"/>
      <c r="C26" s="248" t="s">
        <v>39</v>
      </c>
      <c r="D26" s="248" t="s">
        <v>39</v>
      </c>
      <c r="E26" s="248" t="s">
        <v>39</v>
      </c>
      <c r="F26" s="248" t="s">
        <v>39</v>
      </c>
      <c r="G26" s="248" t="s">
        <v>39</v>
      </c>
      <c r="H26" s="248" t="s">
        <v>39</v>
      </c>
      <c r="I26" s="248" t="s">
        <v>39</v>
      </c>
      <c r="J26" s="248" t="s">
        <v>39</v>
      </c>
      <c r="K26" s="248" t="s">
        <v>39</v>
      </c>
      <c r="L26" s="248" t="s">
        <v>39</v>
      </c>
      <c r="M26" s="248" t="s">
        <v>39</v>
      </c>
      <c r="N26" s="248" t="s">
        <v>39</v>
      </c>
      <c r="O26" s="248" t="s">
        <v>39</v>
      </c>
      <c r="P26" s="248" t="s">
        <v>39</v>
      </c>
      <c r="Q26" s="248" t="s">
        <v>39</v>
      </c>
      <c r="R26" s="252">
        <v>11.95</v>
      </c>
      <c r="S26" s="252">
        <v>21.54</v>
      </c>
      <c r="T26" s="252">
        <v>47.52</v>
      </c>
      <c r="U26" s="248" t="s">
        <v>39</v>
      </c>
      <c r="V26" s="248" t="s">
        <v>39</v>
      </c>
      <c r="W26" s="248" t="s">
        <v>39</v>
      </c>
      <c r="X26" s="248" t="s">
        <v>39</v>
      </c>
    </row>
    <row r="27" spans="1:24" s="168" customFormat="1" ht="47.25" customHeight="1">
      <c r="A27" s="277" t="s">
        <v>40</v>
      </c>
      <c r="B27" s="277"/>
      <c r="C27" s="278" t="s">
        <v>39</v>
      </c>
      <c r="D27" s="278" t="s">
        <v>39</v>
      </c>
      <c r="E27" s="278" t="s">
        <v>39</v>
      </c>
      <c r="F27" s="278" t="s">
        <v>39</v>
      </c>
      <c r="G27" s="278" t="s">
        <v>39</v>
      </c>
      <c r="H27" s="278" t="s">
        <v>39</v>
      </c>
      <c r="I27" s="278" t="s">
        <v>39</v>
      </c>
      <c r="J27" s="278" t="s">
        <v>39</v>
      </c>
      <c r="K27" s="278" t="s">
        <v>39</v>
      </c>
      <c r="L27" s="278" t="s">
        <v>39</v>
      </c>
      <c r="M27" s="278" t="s">
        <v>39</v>
      </c>
      <c r="N27" s="278" t="s">
        <v>39</v>
      </c>
      <c r="O27" s="278" t="s">
        <v>39</v>
      </c>
      <c r="P27" s="278" t="s">
        <v>39</v>
      </c>
      <c r="Q27" s="278" t="s">
        <v>39</v>
      </c>
      <c r="R27" s="278" t="s">
        <v>39</v>
      </c>
      <c r="S27" s="278" t="s">
        <v>39</v>
      </c>
      <c r="T27" s="279">
        <v>44.05</v>
      </c>
      <c r="U27" s="278" t="s">
        <v>39</v>
      </c>
      <c r="V27" s="278" t="s">
        <v>39</v>
      </c>
      <c r="W27" s="278" t="s">
        <v>39</v>
      </c>
      <c r="X27" s="278" t="s">
        <v>39</v>
      </c>
    </row>
    <row r="28" spans="1:24" s="168" customFormat="1" ht="27" customHeight="1">
      <c r="A28" s="29" t="s">
        <v>41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1"/>
      <c r="N28" s="31"/>
      <c r="O28" s="31"/>
      <c r="P28" s="31"/>
      <c r="Q28" s="31"/>
      <c r="R28" s="169"/>
      <c r="S28" s="169"/>
      <c r="T28" s="169"/>
      <c r="U28" s="169"/>
      <c r="V28" s="169"/>
      <c r="W28" s="169"/>
      <c r="X28" s="169"/>
    </row>
    <row r="29" spans="1:24" s="168" customFormat="1" ht="33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2"/>
      <c r="L29" s="30"/>
      <c r="M29" s="31"/>
      <c r="N29" s="31"/>
      <c r="O29" s="31"/>
      <c r="P29" s="31"/>
      <c r="Q29" s="31"/>
      <c r="R29" s="169"/>
      <c r="S29" s="170">
        <v>1</v>
      </c>
      <c r="T29" s="33" t="s">
        <v>42</v>
      </c>
      <c r="U29" s="34"/>
      <c r="V29" s="34"/>
      <c r="W29" s="34"/>
      <c r="X29" s="35">
        <v>12</v>
      </c>
    </row>
    <row r="30" spans="1:24" s="168" customFormat="1" ht="30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31"/>
      <c r="O30" s="31"/>
      <c r="P30" s="31"/>
      <c r="Q30" s="31"/>
      <c r="R30" s="169"/>
      <c r="S30" s="171"/>
      <c r="T30" s="36" t="s">
        <v>43</v>
      </c>
      <c r="U30" s="37"/>
      <c r="V30" s="37"/>
      <c r="W30" s="37"/>
      <c r="X30" s="38">
        <v>2</v>
      </c>
    </row>
    <row r="31" spans="1:24" s="168" customFormat="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31"/>
      <c r="O31" s="31"/>
      <c r="P31" s="31"/>
      <c r="Q31" s="31"/>
      <c r="R31" s="169"/>
      <c r="S31" s="170">
        <v>2</v>
      </c>
      <c r="T31" s="39" t="s">
        <v>44</v>
      </c>
      <c r="U31" s="96"/>
      <c r="V31" s="96"/>
      <c r="W31" s="96"/>
      <c r="X31" s="35">
        <v>12</v>
      </c>
    </row>
    <row r="32" spans="1:24" s="168" customFormat="1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1"/>
      <c r="O32" s="31"/>
      <c r="P32" s="31"/>
      <c r="Q32" s="31"/>
      <c r="R32" s="169"/>
      <c r="S32" s="171"/>
      <c r="T32" s="40" t="s">
        <v>45</v>
      </c>
      <c r="U32" s="97"/>
      <c r="V32" s="97"/>
      <c r="W32" s="97"/>
      <c r="X32" s="38">
        <v>2</v>
      </c>
    </row>
    <row r="33" spans="19:24" ht="15.75" customHeight="1">
      <c r="S33" s="170">
        <v>3</v>
      </c>
      <c r="T33" s="39" t="s">
        <v>46</v>
      </c>
      <c r="U33" s="96"/>
      <c r="V33" s="96"/>
      <c r="W33" s="96"/>
      <c r="X33" s="35">
        <v>12</v>
      </c>
    </row>
    <row r="34" spans="19:24" ht="15.75" customHeight="1">
      <c r="S34" s="171"/>
      <c r="T34" s="40" t="s">
        <v>47</v>
      </c>
      <c r="U34" s="97"/>
      <c r="V34" s="97"/>
      <c r="W34" s="97"/>
      <c r="X34" s="38">
        <v>2</v>
      </c>
    </row>
    <row r="35" spans="1:23" ht="54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4" ht="15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</sheetData>
  <sheetProtection/>
  <mergeCells count="73">
    <mergeCell ref="S29:S30"/>
    <mergeCell ref="S31:S32"/>
    <mergeCell ref="S33:S34"/>
    <mergeCell ref="T31:W31"/>
    <mergeCell ref="T32:W32"/>
    <mergeCell ref="T33:W33"/>
    <mergeCell ref="T34:W34"/>
    <mergeCell ref="T29:W29"/>
    <mergeCell ref="T30:W30"/>
    <mergeCell ref="T8:T9"/>
    <mergeCell ref="U8:U9"/>
    <mergeCell ref="W4:W6"/>
    <mergeCell ref="B4:B6"/>
    <mergeCell ref="T12:T13"/>
    <mergeCell ref="U12:U13"/>
    <mergeCell ref="R10:R11"/>
    <mergeCell ref="S10:S11"/>
    <mergeCell ref="T10:T11"/>
    <mergeCell ref="U10:U11"/>
    <mergeCell ref="R12:R13"/>
    <mergeCell ref="S12:S13"/>
    <mergeCell ref="A4:A6"/>
    <mergeCell ref="A8:A9"/>
    <mergeCell ref="V8:V9"/>
    <mergeCell ref="Q8:Q9"/>
    <mergeCell ref="R4:V4"/>
    <mergeCell ref="C4:Q4"/>
    <mergeCell ref="R8:R9"/>
    <mergeCell ref="S8:S9"/>
    <mergeCell ref="T14:T15"/>
    <mergeCell ref="U14:U15"/>
    <mergeCell ref="A10:A11"/>
    <mergeCell ref="A12:A13"/>
    <mergeCell ref="A14:A15"/>
    <mergeCell ref="X14:X15"/>
    <mergeCell ref="V10:V11"/>
    <mergeCell ref="V12:V13"/>
    <mergeCell ref="Q10:Q11"/>
    <mergeCell ref="Q12:Q13"/>
    <mergeCell ref="X8:X9"/>
    <mergeCell ref="X10:X11"/>
    <mergeCell ref="X12:X13"/>
    <mergeCell ref="X4:X6"/>
    <mergeCell ref="A26:B26"/>
    <mergeCell ref="A27:B27"/>
    <mergeCell ref="Q14:Q15"/>
    <mergeCell ref="V14:V15"/>
    <mergeCell ref="R14:R15"/>
    <mergeCell ref="S14:S15"/>
    <mergeCell ref="A36:M36"/>
    <mergeCell ref="A28:K28"/>
    <mergeCell ref="P8:P9"/>
    <mergeCell ref="P10:P11"/>
    <mergeCell ref="P12:P13"/>
    <mergeCell ref="P14:P15"/>
    <mergeCell ref="O5:O6"/>
    <mergeCell ref="J5:J6"/>
    <mergeCell ref="K5:K6"/>
    <mergeCell ref="L5:L6"/>
    <mergeCell ref="M5:M6"/>
    <mergeCell ref="A2:X2"/>
    <mergeCell ref="F5:I5"/>
    <mergeCell ref="C5:C6"/>
    <mergeCell ref="D5:D6"/>
    <mergeCell ref="S5:S6"/>
    <mergeCell ref="T5:T6"/>
    <mergeCell ref="U5:U6"/>
    <mergeCell ref="V5:V6"/>
    <mergeCell ref="N5:N6"/>
    <mergeCell ref="P5:P6"/>
    <mergeCell ref="Q5:Q6"/>
    <mergeCell ref="R5:R6"/>
    <mergeCell ref="E5:E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9"/>
  <sheetViews>
    <sheetView zoomScale="80" zoomScaleNormal="80" zoomScalePageLayoutView="0" workbookViewId="0" topLeftCell="A1">
      <selection activeCell="A4" sqref="A4:A6"/>
    </sheetView>
  </sheetViews>
  <sheetFormatPr defaultColWidth="9.00390625" defaultRowHeight="12.75"/>
  <cols>
    <col min="1" max="1" width="7.625" style="74" customWidth="1"/>
    <col min="2" max="2" width="10.875" style="74" customWidth="1"/>
    <col min="3" max="3" width="33.375" style="24" customWidth="1"/>
    <col min="4" max="6" width="16.00390625" style="24" customWidth="1"/>
    <col min="7" max="7" width="17.25390625" style="24" customWidth="1"/>
    <col min="8" max="11" width="16.00390625" style="24" customWidth="1"/>
    <col min="12" max="12" width="18.75390625" style="24" customWidth="1"/>
    <col min="13" max="13" width="18.75390625" style="24" hidden="1" customWidth="1"/>
    <col min="14" max="14" width="18.75390625" style="24" customWidth="1"/>
    <col min="15" max="18" width="15.375" style="24" customWidth="1"/>
    <col min="19" max="19" width="15.00390625" style="24" customWidth="1"/>
    <col min="20" max="23" width="14.75390625" style="24" customWidth="1"/>
    <col min="24" max="24" width="14.25390625" style="24" customWidth="1"/>
    <col min="25" max="25" width="17.00390625" style="24" customWidth="1"/>
    <col min="26" max="26" width="15.75390625" style="24" customWidth="1"/>
    <col min="27" max="27" width="18.375" style="24" customWidth="1"/>
    <col min="28" max="28" width="14.25390625" style="24" customWidth="1"/>
    <col min="29" max="16384" width="9.125" style="24" customWidth="1"/>
  </cols>
  <sheetData>
    <row r="2" spans="1:26" ht="42" customHeight="1">
      <c r="A2" s="73" t="s">
        <v>87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3:26" ht="15.75">
      <c r="C3" s="75"/>
      <c r="D3" s="75"/>
      <c r="E3" s="75"/>
      <c r="F3" s="75"/>
      <c r="G3" s="75"/>
      <c r="H3" s="75"/>
      <c r="I3" s="75"/>
      <c r="J3" s="75"/>
      <c r="K3" s="75"/>
      <c r="S3" s="76"/>
      <c r="T3" s="76"/>
      <c r="U3" s="76"/>
      <c r="Z3" s="76" t="s">
        <v>0</v>
      </c>
    </row>
    <row r="4" spans="1:26" ht="18.75" customHeight="1">
      <c r="A4" s="77" t="s">
        <v>1</v>
      </c>
      <c r="B4" s="77" t="s">
        <v>2</v>
      </c>
      <c r="C4" s="77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4</v>
      </c>
      <c r="U4" s="78"/>
      <c r="V4" s="78"/>
      <c r="W4" s="78"/>
      <c r="X4" s="78"/>
      <c r="Y4" s="77" t="s">
        <v>5</v>
      </c>
      <c r="Z4" s="77" t="s">
        <v>6</v>
      </c>
    </row>
    <row r="5" spans="1:26" ht="18.75" customHeight="1">
      <c r="A5" s="77"/>
      <c r="B5" s="77"/>
      <c r="C5" s="77"/>
      <c r="D5" s="77" t="s">
        <v>7</v>
      </c>
      <c r="E5" s="77" t="s">
        <v>8</v>
      </c>
      <c r="F5" s="77" t="s">
        <v>9</v>
      </c>
      <c r="G5" s="78" t="s">
        <v>10</v>
      </c>
      <c r="H5" s="78"/>
      <c r="I5" s="78"/>
      <c r="J5" s="78"/>
      <c r="K5" s="77" t="s">
        <v>11</v>
      </c>
      <c r="L5" s="77" t="s">
        <v>12</v>
      </c>
      <c r="M5" s="79"/>
      <c r="N5" s="77" t="s">
        <v>13</v>
      </c>
      <c r="O5" s="77" t="s">
        <v>68</v>
      </c>
      <c r="P5" s="77" t="s">
        <v>15</v>
      </c>
      <c r="Q5" s="77" t="s">
        <v>16</v>
      </c>
      <c r="R5" s="77" t="s">
        <v>17</v>
      </c>
      <c r="S5" s="77" t="s">
        <v>18</v>
      </c>
      <c r="T5" s="77" t="s">
        <v>86</v>
      </c>
      <c r="U5" s="77" t="s">
        <v>85</v>
      </c>
      <c r="V5" s="77" t="s">
        <v>84</v>
      </c>
      <c r="W5" s="77" t="s">
        <v>19</v>
      </c>
      <c r="X5" s="77" t="s">
        <v>20</v>
      </c>
      <c r="Y5" s="77"/>
      <c r="Z5" s="77"/>
    </row>
    <row r="6" spans="1:26" s="81" customFormat="1" ht="120" customHeight="1">
      <c r="A6" s="77"/>
      <c r="B6" s="77"/>
      <c r="C6" s="77"/>
      <c r="D6" s="77"/>
      <c r="E6" s="77"/>
      <c r="F6" s="77"/>
      <c r="G6" s="79" t="s">
        <v>48</v>
      </c>
      <c r="H6" s="79" t="s">
        <v>21</v>
      </c>
      <c r="I6" s="80" t="s">
        <v>22</v>
      </c>
      <c r="J6" s="80" t="s">
        <v>23</v>
      </c>
      <c r="K6" s="77"/>
      <c r="L6" s="77"/>
      <c r="M6" s="79" t="s">
        <v>67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s="81" customFormat="1" ht="24" customHeight="1">
      <c r="A7" s="82">
        <v>1</v>
      </c>
      <c r="B7" s="82"/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/>
      <c r="N7" s="82">
        <v>12</v>
      </c>
      <c r="O7" s="82">
        <v>13</v>
      </c>
      <c r="P7" s="82">
        <v>14</v>
      </c>
      <c r="Q7" s="82"/>
      <c r="R7" s="82">
        <v>15</v>
      </c>
      <c r="S7" s="82">
        <v>16</v>
      </c>
      <c r="T7" s="82">
        <v>17</v>
      </c>
      <c r="U7" s="82">
        <v>18</v>
      </c>
      <c r="V7" s="82">
        <v>19</v>
      </c>
      <c r="W7" s="82">
        <v>20</v>
      </c>
      <c r="X7" s="82">
        <v>21</v>
      </c>
      <c r="Y7" s="82">
        <v>22</v>
      </c>
      <c r="Z7" s="82">
        <v>23</v>
      </c>
    </row>
    <row r="8" spans="1:26" s="100" customFormat="1" ht="47.25" customHeight="1">
      <c r="A8" s="313">
        <v>1</v>
      </c>
      <c r="B8" s="314" t="s">
        <v>66</v>
      </c>
      <c r="C8" s="315" t="s">
        <v>24</v>
      </c>
      <c r="D8" s="221">
        <v>4163937</v>
      </c>
      <c r="E8" s="221">
        <v>129850</v>
      </c>
      <c r="F8" s="221">
        <f>F9+F12</f>
        <v>122062680</v>
      </c>
      <c r="G8" s="221">
        <f>G9+G12</f>
        <v>2502935</v>
      </c>
      <c r="H8" s="221">
        <f>H9+H12</f>
        <v>176769</v>
      </c>
      <c r="I8" s="221">
        <f>I9+I12</f>
        <v>2053486</v>
      </c>
      <c r="J8" s="221">
        <f>J9+J12</f>
        <v>3819872</v>
      </c>
      <c r="K8" s="221">
        <f>K9+K12</f>
        <v>2527622</v>
      </c>
      <c r="L8" s="221">
        <f>L9+L12</f>
        <v>210120922</v>
      </c>
      <c r="M8" s="221" t="s">
        <v>39</v>
      </c>
      <c r="N8" s="221">
        <f>N9+N12</f>
        <v>345128397</v>
      </c>
      <c r="O8" s="223">
        <f>(D9-E9)/L9</f>
        <v>0.01916338544198731</v>
      </c>
      <c r="P8" s="223">
        <f>0.01*0.4</f>
        <v>0.004</v>
      </c>
      <c r="Q8" s="223" t="str">
        <f>IF(O8&gt;P8,"ДА","НЕТ")</f>
        <v>ДА</v>
      </c>
      <c r="R8" s="223">
        <f>O8+O10</f>
        <v>0.043026677941385004</v>
      </c>
      <c r="S8" s="224" t="str">
        <f>IF(R8&gt;=0.01,"ДА","НЕТ")</f>
        <v>ДА</v>
      </c>
      <c r="T8" s="225">
        <v>4.82</v>
      </c>
      <c r="U8" s="225">
        <v>9.2</v>
      </c>
      <c r="V8" s="225">
        <v>30.57</v>
      </c>
      <c r="W8" s="225">
        <v>28.74</v>
      </c>
      <c r="X8" s="224" t="str">
        <f>IF(V8&gt;W8,"ДА","НЕТ")</f>
        <v>ДА</v>
      </c>
      <c r="Y8" s="225" t="s">
        <v>29</v>
      </c>
      <c r="Z8" s="227" t="s">
        <v>26</v>
      </c>
    </row>
    <row r="9" spans="1:28" s="100" customFormat="1" ht="47.25" customHeight="1">
      <c r="A9" s="316"/>
      <c r="B9" s="317"/>
      <c r="C9" s="318" t="s">
        <v>27</v>
      </c>
      <c r="D9" s="230">
        <f>$M$9*D8/100</f>
        <v>3598330.352614899</v>
      </c>
      <c r="E9" s="230">
        <f>$M$9*E8/100</f>
        <v>112211.87935529396</v>
      </c>
      <c r="F9" s="238">
        <f>F10</f>
        <v>104807743</v>
      </c>
      <c r="G9" s="238">
        <f>G10</f>
        <v>2093785</v>
      </c>
      <c r="H9" s="238">
        <f>H10</f>
        <v>162613</v>
      </c>
      <c r="I9" s="238">
        <f>I10</f>
        <v>1876445</v>
      </c>
      <c r="J9" s="238">
        <f>J10</f>
        <v>3359513</v>
      </c>
      <c r="K9" s="230">
        <v>2184282</v>
      </c>
      <c r="L9" s="230">
        <f>F9+(G9+H9+I9+J9)*10+K9</f>
        <v>181915585</v>
      </c>
      <c r="M9" s="230">
        <f>N9/N8*100</f>
        <v>86.41654166753482</v>
      </c>
      <c r="N9" s="238">
        <f>N10</f>
        <v>298248025</v>
      </c>
      <c r="O9" s="232"/>
      <c r="P9" s="232"/>
      <c r="Q9" s="232"/>
      <c r="R9" s="232"/>
      <c r="S9" s="233"/>
      <c r="T9" s="234"/>
      <c r="U9" s="234"/>
      <c r="V9" s="234"/>
      <c r="W9" s="234"/>
      <c r="X9" s="233"/>
      <c r="Y9" s="234"/>
      <c r="Z9" s="236"/>
      <c r="AA9" s="101"/>
      <c r="AB9" s="102"/>
    </row>
    <row r="10" spans="1:28" s="100" customFormat="1" ht="47.25" customHeight="1">
      <c r="A10" s="316"/>
      <c r="B10" s="319" t="s">
        <v>65</v>
      </c>
      <c r="C10" s="318" t="s">
        <v>27</v>
      </c>
      <c r="D10" s="238">
        <v>6156325</v>
      </c>
      <c r="E10" s="230">
        <v>1841619</v>
      </c>
      <c r="F10" s="238">
        <v>104807743</v>
      </c>
      <c r="G10" s="238">
        <v>2093785</v>
      </c>
      <c r="H10" s="238">
        <v>162613</v>
      </c>
      <c r="I10" s="230">
        <v>1876445</v>
      </c>
      <c r="J10" s="230">
        <v>3359513</v>
      </c>
      <c r="K10" s="230">
        <v>1078030</v>
      </c>
      <c r="L10" s="230">
        <f>F10+(G10+H10+I10+J10)*10+K10</f>
        <v>180809333</v>
      </c>
      <c r="M10" s="230" t="s">
        <v>39</v>
      </c>
      <c r="N10" s="230">
        <v>298248025</v>
      </c>
      <c r="O10" s="231">
        <f>(D10-E10)/L10</f>
        <v>0.023863292499397695</v>
      </c>
      <c r="P10" s="231">
        <f>0.01*0.6</f>
        <v>0.006</v>
      </c>
      <c r="Q10" s="231" t="str">
        <f>IF(O10&gt;=P10,"ДА","НЕТ")</f>
        <v>ДА</v>
      </c>
      <c r="R10" s="232"/>
      <c r="S10" s="233"/>
      <c r="T10" s="234"/>
      <c r="U10" s="234"/>
      <c r="V10" s="234"/>
      <c r="W10" s="234"/>
      <c r="X10" s="233"/>
      <c r="Y10" s="235" t="s">
        <v>29</v>
      </c>
      <c r="Z10" s="236"/>
      <c r="AA10" s="101"/>
      <c r="AB10" s="102"/>
    </row>
    <row r="11" spans="1:28" s="100" customFormat="1" ht="47.25" customHeight="1">
      <c r="A11" s="316">
        <v>2</v>
      </c>
      <c r="B11" s="317" t="s">
        <v>66</v>
      </c>
      <c r="C11" s="320" t="s">
        <v>24</v>
      </c>
      <c r="D11" s="230">
        <f>D8</f>
        <v>4163937</v>
      </c>
      <c r="E11" s="230">
        <f>E8</f>
        <v>129850</v>
      </c>
      <c r="F11" s="230">
        <f>F8</f>
        <v>122062680</v>
      </c>
      <c r="G11" s="230">
        <f>G8</f>
        <v>2502935</v>
      </c>
      <c r="H11" s="230">
        <f>H8</f>
        <v>176769</v>
      </c>
      <c r="I11" s="230">
        <f>I8</f>
        <v>2053486</v>
      </c>
      <c r="J11" s="230">
        <f>J8</f>
        <v>3819872</v>
      </c>
      <c r="K11" s="230">
        <f>K8</f>
        <v>2527622</v>
      </c>
      <c r="L11" s="230">
        <f>L8</f>
        <v>210120922</v>
      </c>
      <c r="M11" s="230" t="s">
        <v>39</v>
      </c>
      <c r="N11" s="230">
        <f>N8</f>
        <v>345128397</v>
      </c>
      <c r="O11" s="232">
        <f>(D12-E12)/L12</f>
        <v>0.019427831220041603</v>
      </c>
      <c r="P11" s="232">
        <f>0.04*0.2</f>
        <v>0.008</v>
      </c>
      <c r="Q11" s="232" t="str">
        <f>IF(O11&gt;P11,"ДА","НЕТ")</f>
        <v>ДА</v>
      </c>
      <c r="R11" s="232">
        <f>O11+O13</f>
        <v>0.0546397724172214</v>
      </c>
      <c r="S11" s="233" t="str">
        <f>IF(R11&gt;=0.04,"ДА","НЕТ")</f>
        <v>ДА</v>
      </c>
      <c r="T11" s="234">
        <v>3.52</v>
      </c>
      <c r="U11" s="234">
        <v>11.79</v>
      </c>
      <c r="V11" s="234">
        <v>39.63</v>
      </c>
      <c r="W11" s="234">
        <v>28.74</v>
      </c>
      <c r="X11" s="233" t="str">
        <f>IF(V11&gt;W11,"ДА","НЕТ")</f>
        <v>ДА</v>
      </c>
      <c r="Y11" s="234" t="s">
        <v>29</v>
      </c>
      <c r="Z11" s="236" t="s">
        <v>26</v>
      </c>
      <c r="AA11" s="101"/>
      <c r="AB11" s="102"/>
    </row>
    <row r="12" spans="1:28" s="100" customFormat="1" ht="47.25" customHeight="1">
      <c r="A12" s="316"/>
      <c r="B12" s="317"/>
      <c r="C12" s="321" t="s">
        <v>64</v>
      </c>
      <c r="D12" s="230">
        <f>$M$12*D11/100</f>
        <v>565606.6473851006</v>
      </c>
      <c r="E12" s="230">
        <f>$M$12*E11/100</f>
        <v>17638.120644706036</v>
      </c>
      <c r="F12" s="238">
        <f>F13</f>
        <v>17254937</v>
      </c>
      <c r="G12" s="238">
        <f>G13</f>
        <v>409150</v>
      </c>
      <c r="H12" s="238">
        <f>H13</f>
        <v>14156</v>
      </c>
      <c r="I12" s="238">
        <f>I13</f>
        <v>177041</v>
      </c>
      <c r="J12" s="238">
        <f>J13</f>
        <v>460359</v>
      </c>
      <c r="K12" s="230">
        <v>343340</v>
      </c>
      <c r="L12" s="230">
        <f>F12+(G12+H12+I12+J12)*10+K12</f>
        <v>28205337</v>
      </c>
      <c r="M12" s="230">
        <f>N12/N11*100</f>
        <v>13.58345833246518</v>
      </c>
      <c r="N12" s="238">
        <f>N13</f>
        <v>46880372</v>
      </c>
      <c r="O12" s="232"/>
      <c r="P12" s="232"/>
      <c r="Q12" s="232"/>
      <c r="R12" s="232"/>
      <c r="S12" s="233"/>
      <c r="T12" s="234"/>
      <c r="U12" s="234"/>
      <c r="V12" s="234"/>
      <c r="W12" s="234"/>
      <c r="X12" s="233"/>
      <c r="Y12" s="234"/>
      <c r="Z12" s="236"/>
      <c r="AA12" s="101"/>
      <c r="AB12" s="102"/>
    </row>
    <row r="13" spans="1:28" s="100" customFormat="1" ht="47.25" customHeight="1">
      <c r="A13" s="316"/>
      <c r="B13" s="319" t="s">
        <v>65</v>
      </c>
      <c r="C13" s="321" t="s">
        <v>64</v>
      </c>
      <c r="D13" s="238">
        <v>1195860</v>
      </c>
      <c r="E13" s="230">
        <v>214785</v>
      </c>
      <c r="F13" s="238">
        <v>17254937</v>
      </c>
      <c r="G13" s="238">
        <v>409150</v>
      </c>
      <c r="H13" s="238">
        <v>14156</v>
      </c>
      <c r="I13" s="230">
        <v>177041</v>
      </c>
      <c r="J13" s="230">
        <v>460359</v>
      </c>
      <c r="K13" s="230">
        <v>0</v>
      </c>
      <c r="L13" s="230">
        <f>F13+(G13+H13+I13+J13)*10+K13</f>
        <v>27861997</v>
      </c>
      <c r="M13" s="230" t="s">
        <v>39</v>
      </c>
      <c r="N13" s="230">
        <v>46880372</v>
      </c>
      <c r="O13" s="231">
        <f>(D13-E13)/L13</f>
        <v>0.0352119411971798</v>
      </c>
      <c r="P13" s="231">
        <f>0.04*0.8</f>
        <v>0.032</v>
      </c>
      <c r="Q13" s="231" t="str">
        <f>IF(O13&gt;P13,"ДА","НЕТ")</f>
        <v>ДА</v>
      </c>
      <c r="R13" s="232"/>
      <c r="S13" s="233"/>
      <c r="T13" s="234"/>
      <c r="U13" s="234"/>
      <c r="V13" s="234"/>
      <c r="W13" s="234"/>
      <c r="X13" s="233"/>
      <c r="Y13" s="235" t="s">
        <v>29</v>
      </c>
      <c r="Z13" s="236"/>
      <c r="AA13" s="101"/>
      <c r="AB13" s="102"/>
    </row>
    <row r="14" spans="1:28" s="100" customFormat="1" ht="47.25" customHeight="1">
      <c r="A14" s="322">
        <v>3</v>
      </c>
      <c r="B14" s="229" t="s">
        <v>28</v>
      </c>
      <c r="C14" s="229"/>
      <c r="D14" s="230">
        <v>1109952</v>
      </c>
      <c r="E14" s="230">
        <v>20812</v>
      </c>
      <c r="F14" s="230">
        <f>F15</f>
        <v>38279137</v>
      </c>
      <c r="G14" s="230">
        <f>G15</f>
        <v>296498</v>
      </c>
      <c r="H14" s="230">
        <f>H15</f>
        <v>28193</v>
      </c>
      <c r="I14" s="230">
        <f>I15</f>
        <v>56739</v>
      </c>
      <c r="J14" s="230">
        <f>J15</f>
        <v>493860</v>
      </c>
      <c r="K14" s="230">
        <v>87686</v>
      </c>
      <c r="L14" s="230">
        <f>F14+(G14+H14+I14+J14)*10+K14</f>
        <v>47119723</v>
      </c>
      <c r="M14" s="230" t="s">
        <v>39</v>
      </c>
      <c r="N14" s="230">
        <f>N15</f>
        <v>64243010</v>
      </c>
      <c r="O14" s="231">
        <f>(D14-E14)/L14</f>
        <v>0.023114312450436096</v>
      </c>
      <c r="P14" s="231">
        <v>0.016</v>
      </c>
      <c r="Q14" s="231" t="str">
        <f>IF(O14&gt;P14,"ДА","НЕТ")</f>
        <v>ДА</v>
      </c>
      <c r="R14" s="232">
        <f>O14+O15</f>
        <v>0.052601180437311476</v>
      </c>
      <c r="S14" s="233" t="str">
        <f>IF(R14&gt;=0.04,"ДА","НЕТ")</f>
        <v>ДА</v>
      </c>
      <c r="T14" s="234">
        <v>5.21</v>
      </c>
      <c r="U14" s="234">
        <v>20.54</v>
      </c>
      <c r="V14" s="234">
        <v>45.96</v>
      </c>
      <c r="W14" s="234">
        <v>28.74</v>
      </c>
      <c r="X14" s="233" t="str">
        <f>IF(V14&gt;W14,"ДА","НЕТ")</f>
        <v>ДА</v>
      </c>
      <c r="Y14" s="235" t="s">
        <v>29</v>
      </c>
      <c r="Z14" s="236" t="s">
        <v>26</v>
      </c>
      <c r="AA14" s="101"/>
      <c r="AB14" s="102"/>
    </row>
    <row r="15" spans="1:28" s="100" customFormat="1" ht="47.25" customHeight="1">
      <c r="A15" s="322"/>
      <c r="B15" s="237" t="s">
        <v>83</v>
      </c>
      <c r="C15" s="237"/>
      <c r="D15" s="238">
        <v>1474908</v>
      </c>
      <c r="E15" s="230">
        <v>79268</v>
      </c>
      <c r="F15" s="230">
        <v>38279137</v>
      </c>
      <c r="G15" s="230">
        <v>296498</v>
      </c>
      <c r="H15" s="230">
        <v>28193</v>
      </c>
      <c r="I15" s="230">
        <v>56739</v>
      </c>
      <c r="J15" s="230">
        <v>493860</v>
      </c>
      <c r="K15" s="230">
        <v>298863</v>
      </c>
      <c r="L15" s="230">
        <f>F15+(G15+H15+I15+J15)*10+K15</f>
        <v>47330900</v>
      </c>
      <c r="M15" s="230">
        <f>N15/N14*100</f>
        <v>100</v>
      </c>
      <c r="N15" s="230">
        <v>64243010</v>
      </c>
      <c r="O15" s="231">
        <f>(D15-E15)/L15</f>
        <v>0.02948686798687538</v>
      </c>
      <c r="P15" s="231">
        <v>0.024</v>
      </c>
      <c r="Q15" s="231" t="str">
        <f>IF(O15&gt;P15,"ДА","НЕТ")</f>
        <v>ДА</v>
      </c>
      <c r="R15" s="232"/>
      <c r="S15" s="233" t="str">
        <f>IF(R15&gt;0.04,"ДА","НЕТ")</f>
        <v>НЕТ</v>
      </c>
      <c r="T15" s="234"/>
      <c r="U15" s="234"/>
      <c r="V15" s="234"/>
      <c r="W15" s="234"/>
      <c r="X15" s="233"/>
      <c r="Y15" s="235" t="s">
        <v>29</v>
      </c>
      <c r="Z15" s="236"/>
      <c r="AA15" s="101"/>
      <c r="AB15" s="102"/>
    </row>
    <row r="16" spans="1:26" s="103" customFormat="1" ht="47.25" customHeight="1">
      <c r="A16" s="228">
        <v>4</v>
      </c>
      <c r="B16" s="229" t="s">
        <v>33</v>
      </c>
      <c r="C16" s="229"/>
      <c r="D16" s="230">
        <v>1314944</v>
      </c>
      <c r="E16" s="230">
        <v>121730</v>
      </c>
      <c r="F16" s="230">
        <f>F17</f>
        <v>43702674</v>
      </c>
      <c r="G16" s="230">
        <f>G17</f>
        <v>412556</v>
      </c>
      <c r="H16" s="230">
        <f>H17</f>
        <v>102896</v>
      </c>
      <c r="I16" s="230">
        <f>I17</f>
        <v>395917</v>
      </c>
      <c r="J16" s="230">
        <f>J17</f>
        <v>473401</v>
      </c>
      <c r="K16" s="230">
        <v>259733</v>
      </c>
      <c r="L16" s="230">
        <f>F16+(G16+H16+I16+J16)*10+K16</f>
        <v>57810107</v>
      </c>
      <c r="M16" s="230" t="s">
        <v>39</v>
      </c>
      <c r="N16" s="230">
        <f>N17</f>
        <v>140044874</v>
      </c>
      <c r="O16" s="231">
        <f>(D16-E16)/L16</f>
        <v>0.020640231646691123</v>
      </c>
      <c r="P16" s="231">
        <f>0.04*0.2</f>
        <v>0.008</v>
      </c>
      <c r="Q16" s="231" t="str">
        <f>IF(O16&gt;P16,"ДА","НЕТ")</f>
        <v>ДА</v>
      </c>
      <c r="R16" s="232">
        <f>O16+O17</f>
        <v>0.11102429778486297</v>
      </c>
      <c r="S16" s="233" t="str">
        <f>IF(R16&gt;=0.04,"ДА","НЕТ")</f>
        <v>ДА</v>
      </c>
      <c r="T16" s="234">
        <v>6.94</v>
      </c>
      <c r="U16" s="234">
        <v>24.15</v>
      </c>
      <c r="V16" s="234">
        <v>40.85</v>
      </c>
      <c r="W16" s="234">
        <v>28.74</v>
      </c>
      <c r="X16" s="233" t="str">
        <f>IF(V16&gt;W16,"ДА","НЕТ")</f>
        <v>ДА</v>
      </c>
      <c r="Y16" s="235" t="s">
        <v>29</v>
      </c>
      <c r="Z16" s="236" t="s">
        <v>26</v>
      </c>
    </row>
    <row r="17" spans="1:28" s="100" customFormat="1" ht="47.25" customHeight="1">
      <c r="A17" s="228"/>
      <c r="B17" s="237" t="s">
        <v>34</v>
      </c>
      <c r="C17" s="237"/>
      <c r="D17" s="238">
        <v>5378135</v>
      </c>
      <c r="E17" s="230">
        <v>119173</v>
      </c>
      <c r="F17" s="238">
        <v>43702674</v>
      </c>
      <c r="G17" s="238">
        <v>412556</v>
      </c>
      <c r="H17" s="230">
        <v>102896</v>
      </c>
      <c r="I17" s="230">
        <v>395917</v>
      </c>
      <c r="J17" s="230">
        <v>473401</v>
      </c>
      <c r="K17" s="230">
        <v>634240</v>
      </c>
      <c r="L17" s="230">
        <f>F17+(G17+H17+I17+J17)*10+K17</f>
        <v>58184614</v>
      </c>
      <c r="M17" s="230">
        <f>N17/N16*100</f>
        <v>100</v>
      </c>
      <c r="N17" s="230">
        <v>140044874</v>
      </c>
      <c r="O17" s="231">
        <f>(D17-E17)/L17</f>
        <v>0.09038406613817185</v>
      </c>
      <c r="P17" s="231">
        <f>0.04*0.8</f>
        <v>0.032</v>
      </c>
      <c r="Q17" s="231" t="str">
        <f>IF(O17&gt;P17,"ДА","НЕТ")</f>
        <v>ДА</v>
      </c>
      <c r="R17" s="232"/>
      <c r="S17" s="233" t="str">
        <f>IF(R17&gt;0.04,"ДА","НЕТ")</f>
        <v>НЕТ</v>
      </c>
      <c r="T17" s="234"/>
      <c r="U17" s="234"/>
      <c r="V17" s="234"/>
      <c r="W17" s="234"/>
      <c r="X17" s="233"/>
      <c r="Y17" s="235" t="s">
        <v>29</v>
      </c>
      <c r="Z17" s="236"/>
      <c r="AA17" s="101"/>
      <c r="AB17" s="102"/>
    </row>
    <row r="18" spans="1:28" s="100" customFormat="1" ht="47.25" customHeight="1">
      <c r="A18" s="239">
        <v>5</v>
      </c>
      <c r="B18" s="237" t="s">
        <v>35</v>
      </c>
      <c r="C18" s="237"/>
      <c r="D18" s="238">
        <v>17392983</v>
      </c>
      <c r="E18" s="230">
        <v>872517</v>
      </c>
      <c r="F18" s="230">
        <v>154337117</v>
      </c>
      <c r="G18" s="230">
        <v>741004</v>
      </c>
      <c r="H18" s="238">
        <v>146652</v>
      </c>
      <c r="I18" s="230">
        <v>2869908</v>
      </c>
      <c r="J18" s="230">
        <v>332477</v>
      </c>
      <c r="K18" s="230">
        <v>1755535</v>
      </c>
      <c r="L18" s="230">
        <f>F18+(G18+H18+I18+J18)*10+K18</f>
        <v>196993062</v>
      </c>
      <c r="M18" s="230">
        <f>N18/N18*100</f>
        <v>100</v>
      </c>
      <c r="N18" s="230">
        <v>350581256</v>
      </c>
      <c r="O18" s="231">
        <f>(D18-E18)/L18</f>
        <v>0.08386318701924639</v>
      </c>
      <c r="P18" s="231">
        <v>0.04</v>
      </c>
      <c r="Q18" s="231" t="str">
        <f>IF(O18&gt;P18,"ДА","НЕТ")</f>
        <v>ДА</v>
      </c>
      <c r="R18" s="231" t="s">
        <v>39</v>
      </c>
      <c r="S18" s="231" t="s">
        <v>39</v>
      </c>
      <c r="T18" s="235">
        <v>6.88</v>
      </c>
      <c r="U18" s="235">
        <v>20.53</v>
      </c>
      <c r="V18" s="235">
        <v>38.99</v>
      </c>
      <c r="W18" s="235">
        <v>28.74</v>
      </c>
      <c r="X18" s="230" t="s">
        <v>26</v>
      </c>
      <c r="Y18" s="235" t="s">
        <v>29</v>
      </c>
      <c r="Z18" s="240" t="s">
        <v>26</v>
      </c>
      <c r="AA18" s="101"/>
      <c r="AB18" s="102"/>
    </row>
    <row r="19" spans="1:29" s="100" customFormat="1" ht="47.25" customHeight="1">
      <c r="A19" s="239">
        <v>6</v>
      </c>
      <c r="B19" s="237" t="s">
        <v>96</v>
      </c>
      <c r="C19" s="237"/>
      <c r="D19" s="238">
        <v>10389067.446800001</v>
      </c>
      <c r="E19" s="230">
        <v>1089914</v>
      </c>
      <c r="F19" s="230">
        <v>134812277</v>
      </c>
      <c r="G19" s="230">
        <v>1215324</v>
      </c>
      <c r="H19" s="238">
        <v>93216</v>
      </c>
      <c r="I19" s="230">
        <v>735027</v>
      </c>
      <c r="J19" s="230">
        <v>2347701</v>
      </c>
      <c r="K19" s="230">
        <v>1493452</v>
      </c>
      <c r="L19" s="230">
        <f>F19+(G19+H19+I19+J19)*10+K19</f>
        <v>180218409</v>
      </c>
      <c r="M19" s="230">
        <f>N19/N19*100</f>
        <v>100</v>
      </c>
      <c r="N19" s="230">
        <v>178638845</v>
      </c>
      <c r="O19" s="231">
        <f>(D19-E19)/L19</f>
        <v>0.05159935379742477</v>
      </c>
      <c r="P19" s="231">
        <v>0.04</v>
      </c>
      <c r="Q19" s="231" t="str">
        <f>IF(O19&gt;P19,"ДА","НЕТ")</f>
        <v>ДА</v>
      </c>
      <c r="R19" s="231" t="s">
        <v>39</v>
      </c>
      <c r="S19" s="231" t="s">
        <v>39</v>
      </c>
      <c r="T19" s="235">
        <v>-3.46</v>
      </c>
      <c r="U19" s="235">
        <v>12.03</v>
      </c>
      <c r="V19" s="235">
        <v>71.29</v>
      </c>
      <c r="W19" s="235">
        <v>28.74</v>
      </c>
      <c r="X19" s="230" t="str">
        <f>IF(V19&gt;W19,"ДА","НЕТ")</f>
        <v>ДА</v>
      </c>
      <c r="Y19" s="235" t="s">
        <v>29</v>
      </c>
      <c r="Z19" s="240" t="s">
        <v>26</v>
      </c>
      <c r="AA19" s="104"/>
      <c r="AB19" s="102"/>
      <c r="AC19" s="105"/>
    </row>
    <row r="20" spans="1:28" s="100" customFormat="1" ht="46.5" customHeight="1">
      <c r="A20" s="239">
        <v>7</v>
      </c>
      <c r="B20" s="237" t="s">
        <v>97</v>
      </c>
      <c r="C20" s="237"/>
      <c r="D20" s="238">
        <v>24172972</v>
      </c>
      <c r="E20" s="230">
        <v>616733</v>
      </c>
      <c r="F20" s="230">
        <v>146470013</v>
      </c>
      <c r="G20" s="230">
        <v>953601</v>
      </c>
      <c r="H20" s="238">
        <v>104982</v>
      </c>
      <c r="I20" s="230">
        <v>5808374</v>
      </c>
      <c r="J20" s="230">
        <v>2826875</v>
      </c>
      <c r="K20" s="230">
        <v>5337359</v>
      </c>
      <c r="L20" s="230">
        <f>F20+(G20+H20+I20+J20)*10+K20</f>
        <v>248745692</v>
      </c>
      <c r="M20" s="230">
        <f>N20/N20*100</f>
        <v>100</v>
      </c>
      <c r="N20" s="230">
        <v>666428502</v>
      </c>
      <c r="O20" s="231">
        <f>(D20-E20)/L20</f>
        <v>0.09470008831348926</v>
      </c>
      <c r="P20" s="231">
        <v>0.04</v>
      </c>
      <c r="Q20" s="231" t="str">
        <f>IF(O20&gt;P20,"ДА","НЕТ")</f>
        <v>ДА</v>
      </c>
      <c r="R20" s="231" t="s">
        <v>39</v>
      </c>
      <c r="S20" s="231" t="s">
        <v>39</v>
      </c>
      <c r="T20" s="235">
        <v>5.42</v>
      </c>
      <c r="U20" s="235">
        <v>19.61</v>
      </c>
      <c r="V20" s="235">
        <v>51.46</v>
      </c>
      <c r="W20" s="235">
        <v>28.74</v>
      </c>
      <c r="X20" s="230" t="str">
        <f>IF(V20&gt;W20,"ДА","НЕТ")</f>
        <v>ДА</v>
      </c>
      <c r="Y20" s="235" t="s">
        <v>29</v>
      </c>
      <c r="Z20" s="240" t="s">
        <v>26</v>
      </c>
      <c r="AA20" s="101"/>
      <c r="AB20" s="102"/>
    </row>
    <row r="21" spans="1:28" s="100" customFormat="1" ht="47.25" customHeight="1">
      <c r="A21" s="239">
        <v>8</v>
      </c>
      <c r="B21" s="237" t="s">
        <v>98</v>
      </c>
      <c r="C21" s="237"/>
      <c r="D21" s="238">
        <v>1490107</v>
      </c>
      <c r="E21" s="230">
        <v>462926</v>
      </c>
      <c r="F21" s="230">
        <v>16990435</v>
      </c>
      <c r="G21" s="230">
        <v>135616</v>
      </c>
      <c r="H21" s="238">
        <v>12081</v>
      </c>
      <c r="I21" s="230">
        <v>28986</v>
      </c>
      <c r="J21" s="230">
        <v>358574.01999999996</v>
      </c>
      <c r="K21" s="230">
        <v>238349</v>
      </c>
      <c r="L21" s="230">
        <f>F21+(G21+H21+I21+J21)*10+K21</f>
        <v>22581354.2</v>
      </c>
      <c r="M21" s="230">
        <f>N21/N21*100</f>
        <v>100</v>
      </c>
      <c r="N21" s="230">
        <v>23684135</v>
      </c>
      <c r="O21" s="231">
        <f>(D21-E21)/L21</f>
        <v>0.04548801594901691</v>
      </c>
      <c r="P21" s="231">
        <v>0.04</v>
      </c>
      <c r="Q21" s="231" t="str">
        <f>IF(O21&gt;P21,"ДА","НЕТ")</f>
        <v>ДА</v>
      </c>
      <c r="R21" s="231" t="s">
        <v>39</v>
      </c>
      <c r="S21" s="231" t="s">
        <v>39</v>
      </c>
      <c r="T21" s="235">
        <v>0.86</v>
      </c>
      <c r="U21" s="235">
        <v>11.3</v>
      </c>
      <c r="V21" s="235">
        <v>30.86</v>
      </c>
      <c r="W21" s="235">
        <v>28.74</v>
      </c>
      <c r="X21" s="230" t="str">
        <f>IF(V21&gt;W21,"ДА","НЕТ")</f>
        <v>ДА</v>
      </c>
      <c r="Y21" s="235" t="s">
        <v>26</v>
      </c>
      <c r="Z21" s="240" t="s">
        <v>26</v>
      </c>
      <c r="AA21" s="101"/>
      <c r="AB21" s="102"/>
    </row>
    <row r="22" spans="1:28" s="100" customFormat="1" ht="47.25" customHeight="1">
      <c r="A22" s="239">
        <v>9</v>
      </c>
      <c r="B22" s="237" t="s">
        <v>99</v>
      </c>
      <c r="C22" s="237"/>
      <c r="D22" s="238">
        <v>1710909</v>
      </c>
      <c r="E22" s="230">
        <v>74803</v>
      </c>
      <c r="F22" s="230">
        <v>21106370</v>
      </c>
      <c r="G22" s="230">
        <v>767043</v>
      </c>
      <c r="H22" s="238">
        <v>48995</v>
      </c>
      <c r="I22" s="230">
        <v>224296</v>
      </c>
      <c r="J22" s="230">
        <v>147002</v>
      </c>
      <c r="K22" s="230">
        <v>326870</v>
      </c>
      <c r="L22" s="230">
        <f>F22+(G22+H22+I22+J22)*10+K22</f>
        <v>33306600</v>
      </c>
      <c r="M22" s="230">
        <f>N22/N22*100</f>
        <v>100</v>
      </c>
      <c r="N22" s="230">
        <v>73148628</v>
      </c>
      <c r="O22" s="231">
        <f>(D22-E22)/L22</f>
        <v>0.04912257630619757</v>
      </c>
      <c r="P22" s="231">
        <v>0.04</v>
      </c>
      <c r="Q22" s="231" t="str">
        <f>IF(O22&gt;P22,"ДА","НЕТ")</f>
        <v>ДА</v>
      </c>
      <c r="R22" s="231" t="s">
        <v>39</v>
      </c>
      <c r="S22" s="231" t="s">
        <v>39</v>
      </c>
      <c r="T22" s="235">
        <v>5.77</v>
      </c>
      <c r="U22" s="235">
        <v>27.16</v>
      </c>
      <c r="V22" s="235">
        <v>43.28</v>
      </c>
      <c r="W22" s="235">
        <v>28.74</v>
      </c>
      <c r="X22" s="230" t="str">
        <f>IF(V22&gt;W22,"ДА","НЕТ")</f>
        <v>ДА</v>
      </c>
      <c r="Y22" s="235" t="s">
        <v>29</v>
      </c>
      <c r="Z22" s="240" t="s">
        <v>26</v>
      </c>
      <c r="AA22" s="101"/>
      <c r="AB22" s="102"/>
    </row>
    <row r="23" spans="1:28" s="100" customFormat="1" ht="47.25" customHeight="1">
      <c r="A23" s="239">
        <v>10</v>
      </c>
      <c r="B23" s="237" t="s">
        <v>36</v>
      </c>
      <c r="C23" s="237"/>
      <c r="D23" s="238">
        <v>2857105.5</v>
      </c>
      <c r="E23" s="230">
        <v>58880</v>
      </c>
      <c r="F23" s="230">
        <v>42416182</v>
      </c>
      <c r="G23" s="230">
        <v>471644</v>
      </c>
      <c r="H23" s="238">
        <v>57615</v>
      </c>
      <c r="I23" s="230">
        <v>443917</v>
      </c>
      <c r="J23" s="230">
        <v>111456</v>
      </c>
      <c r="K23" s="230">
        <v>294108</v>
      </c>
      <c r="L23" s="230">
        <f>F23+(G23+H23+I23+J23)*10+K23</f>
        <v>53556610</v>
      </c>
      <c r="M23" s="230">
        <f>N23/N23*100</f>
        <v>100</v>
      </c>
      <c r="N23" s="230">
        <v>70760349</v>
      </c>
      <c r="O23" s="231">
        <f>(D23-E23)/L23</f>
        <v>0.05224799515876752</v>
      </c>
      <c r="P23" s="231">
        <v>0.04</v>
      </c>
      <c r="Q23" s="231" t="str">
        <f>IF(O23&gt;P23,"ДА","НЕТ")</f>
        <v>ДА</v>
      </c>
      <c r="R23" s="231" t="s">
        <v>39</v>
      </c>
      <c r="S23" s="231" t="s">
        <v>39</v>
      </c>
      <c r="T23" s="235">
        <v>7.54</v>
      </c>
      <c r="U23" s="235">
        <v>19.55</v>
      </c>
      <c r="V23" s="235">
        <v>34.49</v>
      </c>
      <c r="W23" s="235">
        <v>28.74</v>
      </c>
      <c r="X23" s="230" t="str">
        <f>IF(V23&gt;W23,"ДА","НЕТ")</f>
        <v>ДА</v>
      </c>
      <c r="Y23" s="235" t="s">
        <v>29</v>
      </c>
      <c r="Z23" s="240" t="s">
        <v>26</v>
      </c>
      <c r="AA23" s="101"/>
      <c r="AB23" s="102"/>
    </row>
    <row r="24" spans="1:28" s="100" customFormat="1" ht="47.25" customHeight="1">
      <c r="A24" s="239">
        <v>11</v>
      </c>
      <c r="B24" s="237" t="s">
        <v>100</v>
      </c>
      <c r="C24" s="237"/>
      <c r="D24" s="238">
        <v>2447776</v>
      </c>
      <c r="E24" s="230">
        <v>99336</v>
      </c>
      <c r="F24" s="230">
        <v>26570874</v>
      </c>
      <c r="G24" s="230">
        <v>452494</v>
      </c>
      <c r="H24" s="238">
        <v>36802</v>
      </c>
      <c r="I24" s="230">
        <v>78714</v>
      </c>
      <c r="J24" s="230">
        <v>594385</v>
      </c>
      <c r="K24" s="230">
        <v>338485</v>
      </c>
      <c r="L24" s="230">
        <f>F24+(G24+H24+I24+J24)*10+K24</f>
        <v>38533309</v>
      </c>
      <c r="M24" s="230">
        <f>N24/N24*100</f>
        <v>100</v>
      </c>
      <c r="N24" s="230">
        <v>59107652</v>
      </c>
      <c r="O24" s="231">
        <f>(D24-E24)/L24</f>
        <v>0.06094571322696424</v>
      </c>
      <c r="P24" s="231">
        <v>0.04</v>
      </c>
      <c r="Q24" s="231" t="str">
        <f>IF(O24&gt;P24,"ДА","НЕТ")</f>
        <v>ДА</v>
      </c>
      <c r="R24" s="231" t="s">
        <v>39</v>
      </c>
      <c r="S24" s="231" t="s">
        <v>39</v>
      </c>
      <c r="T24" s="235">
        <v>5.23</v>
      </c>
      <c r="U24" s="235">
        <v>16.59</v>
      </c>
      <c r="V24" s="235">
        <v>44.96</v>
      </c>
      <c r="W24" s="235">
        <v>28.74</v>
      </c>
      <c r="X24" s="230" t="str">
        <f>IF(V24&gt;W24,"ДА","НЕТ")</f>
        <v>ДА</v>
      </c>
      <c r="Y24" s="235" t="s">
        <v>29</v>
      </c>
      <c r="Z24" s="240" t="s">
        <v>26</v>
      </c>
      <c r="AA24" s="101"/>
      <c r="AB24" s="102"/>
    </row>
    <row r="25" spans="1:28" s="100" customFormat="1" ht="47.25" customHeight="1">
      <c r="A25" s="239">
        <v>12</v>
      </c>
      <c r="B25" s="237" t="s">
        <v>101</v>
      </c>
      <c r="C25" s="237"/>
      <c r="D25" s="238">
        <v>2921375</v>
      </c>
      <c r="E25" s="230">
        <v>27677</v>
      </c>
      <c r="F25" s="230">
        <v>36767005</v>
      </c>
      <c r="G25" s="230">
        <v>368525</v>
      </c>
      <c r="H25" s="238">
        <v>56019</v>
      </c>
      <c r="I25" s="230">
        <v>48626</v>
      </c>
      <c r="J25" s="230">
        <v>107138</v>
      </c>
      <c r="K25" s="230">
        <v>397640</v>
      </c>
      <c r="L25" s="230">
        <f>F25+(G25+H25+I25+J25)*10+K25</f>
        <v>42967725</v>
      </c>
      <c r="M25" s="230">
        <f>N25/N25*100</f>
        <v>100</v>
      </c>
      <c r="N25" s="230">
        <v>103255230</v>
      </c>
      <c r="O25" s="231">
        <f>(D25-E25)/L25</f>
        <v>0.06734585086829707</v>
      </c>
      <c r="P25" s="231">
        <v>0.04</v>
      </c>
      <c r="Q25" s="231" t="str">
        <f>IF(O25&gt;P25,"ДА","НЕТ")</f>
        <v>ДА</v>
      </c>
      <c r="R25" s="231" t="s">
        <v>39</v>
      </c>
      <c r="S25" s="231" t="s">
        <v>39</v>
      </c>
      <c r="T25" s="235">
        <v>5.02</v>
      </c>
      <c r="U25" s="235">
        <v>22.11</v>
      </c>
      <c r="V25" s="235">
        <v>52.99</v>
      </c>
      <c r="W25" s="235">
        <v>28.74</v>
      </c>
      <c r="X25" s="230" t="str">
        <f>IF(V25&gt;W25,"ДА","НЕТ")</f>
        <v>ДА</v>
      </c>
      <c r="Y25" s="235" t="s">
        <v>29</v>
      </c>
      <c r="Z25" s="240" t="s">
        <v>26</v>
      </c>
      <c r="AA25" s="101"/>
      <c r="AB25" s="102"/>
    </row>
    <row r="26" spans="1:28" s="100" customFormat="1" ht="47.25" customHeight="1">
      <c r="A26" s="324">
        <v>13</v>
      </c>
      <c r="B26" s="325" t="s">
        <v>37</v>
      </c>
      <c r="C26" s="325"/>
      <c r="D26" s="326">
        <v>920012.8</v>
      </c>
      <c r="E26" s="327">
        <v>34038</v>
      </c>
      <c r="F26" s="327">
        <v>12353974</v>
      </c>
      <c r="G26" s="327">
        <v>383317</v>
      </c>
      <c r="H26" s="326">
        <v>63815</v>
      </c>
      <c r="I26" s="327">
        <v>57677</v>
      </c>
      <c r="J26" s="327">
        <v>149889</v>
      </c>
      <c r="K26" s="327">
        <v>0</v>
      </c>
      <c r="L26" s="327">
        <f>F26+(G26+H26+I26+J26)*10+K26</f>
        <v>18900954</v>
      </c>
      <c r="M26" s="327">
        <f>N26/N26*100</f>
        <v>100</v>
      </c>
      <c r="N26" s="327">
        <v>55431373</v>
      </c>
      <c r="O26" s="328">
        <f>(D26-E26)/L26</f>
        <v>0.046874607493357215</v>
      </c>
      <c r="P26" s="328">
        <v>0.04</v>
      </c>
      <c r="Q26" s="328" t="str">
        <f>IF(O26&gt;P26,"ДА","НЕТ")</f>
        <v>ДА</v>
      </c>
      <c r="R26" s="328" t="s">
        <v>39</v>
      </c>
      <c r="S26" s="328" t="s">
        <v>39</v>
      </c>
      <c r="T26" s="329">
        <v>6.71</v>
      </c>
      <c r="U26" s="329">
        <v>31.49</v>
      </c>
      <c r="V26" s="329" t="s">
        <v>29</v>
      </c>
      <c r="W26" s="329">
        <v>28.74</v>
      </c>
      <c r="X26" s="327" t="s">
        <v>29</v>
      </c>
      <c r="Y26" s="329" t="s">
        <v>29</v>
      </c>
      <c r="Z26" s="330" t="s">
        <v>26</v>
      </c>
      <c r="AA26" s="101"/>
      <c r="AB26" s="102"/>
    </row>
    <row r="27" spans="1:26" s="106" customFormat="1" ht="47.25" customHeight="1">
      <c r="A27" s="331" t="s">
        <v>38</v>
      </c>
      <c r="B27" s="331"/>
      <c r="C27" s="331"/>
      <c r="D27" s="222" t="s">
        <v>39</v>
      </c>
      <c r="E27" s="222" t="s">
        <v>39</v>
      </c>
      <c r="F27" s="222" t="s">
        <v>39</v>
      </c>
      <c r="G27" s="222" t="s">
        <v>39</v>
      </c>
      <c r="H27" s="222" t="s">
        <v>39</v>
      </c>
      <c r="I27" s="222" t="s">
        <v>39</v>
      </c>
      <c r="J27" s="222" t="s">
        <v>39</v>
      </c>
      <c r="K27" s="222" t="s">
        <v>39</v>
      </c>
      <c r="L27" s="222" t="s">
        <v>39</v>
      </c>
      <c r="M27" s="222"/>
      <c r="N27" s="222" t="s">
        <v>39</v>
      </c>
      <c r="O27" s="222" t="s">
        <v>39</v>
      </c>
      <c r="P27" s="222" t="s">
        <v>39</v>
      </c>
      <c r="Q27" s="222" t="s">
        <v>39</v>
      </c>
      <c r="R27" s="222" t="s">
        <v>39</v>
      </c>
      <c r="S27" s="222" t="s">
        <v>39</v>
      </c>
      <c r="T27" s="226">
        <v>4.54</v>
      </c>
      <c r="U27" s="226">
        <v>17.11</v>
      </c>
      <c r="V27" s="226">
        <v>43.29</v>
      </c>
      <c r="W27" s="222" t="s">
        <v>39</v>
      </c>
      <c r="X27" s="222" t="s">
        <v>39</v>
      </c>
      <c r="Y27" s="222" t="s">
        <v>39</v>
      </c>
      <c r="Z27" s="222" t="s">
        <v>39</v>
      </c>
    </row>
    <row r="28" spans="1:26" s="87" customFormat="1" ht="47.25" customHeight="1">
      <c r="A28" s="295" t="s">
        <v>40</v>
      </c>
      <c r="B28" s="295"/>
      <c r="C28" s="295"/>
      <c r="D28" s="296" t="s">
        <v>39</v>
      </c>
      <c r="E28" s="296" t="s">
        <v>39</v>
      </c>
      <c r="F28" s="296" t="s">
        <v>39</v>
      </c>
      <c r="G28" s="296" t="s">
        <v>39</v>
      </c>
      <c r="H28" s="296" t="s">
        <v>39</v>
      </c>
      <c r="I28" s="296" t="s">
        <v>39</v>
      </c>
      <c r="J28" s="296" t="s">
        <v>39</v>
      </c>
      <c r="K28" s="296" t="s">
        <v>39</v>
      </c>
      <c r="L28" s="296" t="s">
        <v>39</v>
      </c>
      <c r="M28" s="296"/>
      <c r="N28" s="296" t="s">
        <v>39</v>
      </c>
      <c r="O28" s="296" t="s">
        <v>39</v>
      </c>
      <c r="P28" s="296" t="s">
        <v>39</v>
      </c>
      <c r="Q28" s="296" t="s">
        <v>39</v>
      </c>
      <c r="R28" s="296" t="s">
        <v>39</v>
      </c>
      <c r="S28" s="296" t="s">
        <v>39</v>
      </c>
      <c r="T28" s="296" t="s">
        <v>39</v>
      </c>
      <c r="U28" s="296" t="s">
        <v>39</v>
      </c>
      <c r="V28" s="323">
        <v>41.06</v>
      </c>
      <c r="W28" s="296" t="s">
        <v>39</v>
      </c>
      <c r="X28" s="296" t="s">
        <v>39</v>
      </c>
      <c r="Y28" s="296" t="s">
        <v>39</v>
      </c>
      <c r="Z28" s="296" t="s">
        <v>39</v>
      </c>
    </row>
    <row r="29" spans="1:26" s="87" customFormat="1" ht="11.25" customHeight="1">
      <c r="A29" s="21"/>
      <c r="B29" s="21"/>
      <c r="C29" s="21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88"/>
      <c r="X29" s="88"/>
      <c r="Y29" s="88"/>
      <c r="Z29" s="88"/>
    </row>
    <row r="30" spans="1:26" s="87" customFormat="1" ht="15.75" customHeight="1">
      <c r="A30" s="90" t="s">
        <v>41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21"/>
      <c r="N30" s="21"/>
      <c r="O30" s="14"/>
      <c r="P30" s="14"/>
      <c r="Q30" s="14"/>
      <c r="R30" s="14"/>
      <c r="S30" s="14"/>
      <c r="T30" s="89"/>
      <c r="U30" s="89"/>
      <c r="V30" s="89"/>
      <c r="W30" s="89"/>
      <c r="X30" s="89"/>
      <c r="Y30" s="89"/>
      <c r="Z30" s="89"/>
    </row>
    <row r="31" spans="1:26" s="87" customFormat="1" ht="36.75" customHeight="1">
      <c r="A31" s="9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92"/>
      <c r="M31" s="92"/>
      <c r="N31" s="21"/>
      <c r="O31" s="14"/>
      <c r="P31" s="14"/>
      <c r="Q31" s="14"/>
      <c r="R31" s="14"/>
      <c r="S31" s="14"/>
      <c r="T31" s="89"/>
      <c r="U31" s="93">
        <v>1</v>
      </c>
      <c r="V31" s="15" t="s">
        <v>42</v>
      </c>
      <c r="W31" s="16"/>
      <c r="X31" s="16"/>
      <c r="Y31" s="16"/>
      <c r="Z31" s="17">
        <v>12</v>
      </c>
    </row>
    <row r="32" spans="1:26" s="87" customFormat="1" ht="45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4"/>
      <c r="Q32" s="14"/>
      <c r="R32" s="14"/>
      <c r="S32" s="14"/>
      <c r="T32" s="89"/>
      <c r="U32" s="95"/>
      <c r="V32" s="18" t="s">
        <v>43</v>
      </c>
      <c r="W32" s="19"/>
      <c r="X32" s="19"/>
      <c r="Y32" s="19"/>
      <c r="Z32" s="20">
        <v>0</v>
      </c>
    </row>
    <row r="33" spans="1:26" s="87" customFormat="1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4"/>
      <c r="P33" s="14"/>
      <c r="Q33" s="14"/>
      <c r="R33" s="14"/>
      <c r="S33" s="14"/>
      <c r="T33" s="89"/>
      <c r="U33" s="93">
        <v>2</v>
      </c>
      <c r="V33" s="22" t="s">
        <v>44</v>
      </c>
      <c r="W33" s="96"/>
      <c r="X33" s="96"/>
      <c r="Y33" s="96"/>
      <c r="Z33" s="17">
        <v>13</v>
      </c>
    </row>
    <row r="34" spans="1:26" s="87" customFormat="1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4"/>
      <c r="P34" s="14"/>
      <c r="Q34" s="14"/>
      <c r="R34" s="14"/>
      <c r="S34" s="14"/>
      <c r="T34" s="89"/>
      <c r="U34" s="95"/>
      <c r="V34" s="23" t="s">
        <v>45</v>
      </c>
      <c r="W34" s="97"/>
      <c r="X34" s="97"/>
      <c r="Y34" s="97"/>
      <c r="Z34" s="20">
        <v>0</v>
      </c>
    </row>
    <row r="35" spans="21:26" ht="15.75" customHeight="1">
      <c r="U35" s="93">
        <v>3</v>
      </c>
      <c r="V35" s="22" t="s">
        <v>46</v>
      </c>
      <c r="W35" s="96"/>
      <c r="X35" s="96"/>
      <c r="Y35" s="96"/>
      <c r="Z35" s="17">
        <v>13</v>
      </c>
    </row>
    <row r="36" spans="21:26" ht="14.25" customHeight="1">
      <c r="U36" s="95"/>
      <c r="V36" s="23" t="s">
        <v>47</v>
      </c>
      <c r="W36" s="97"/>
      <c r="X36" s="97"/>
      <c r="Y36" s="97"/>
      <c r="Z36" s="20">
        <v>0</v>
      </c>
    </row>
    <row r="37" spans="21:26" ht="15.75" customHeight="1">
      <c r="U37" s="98"/>
      <c r="V37" s="25"/>
      <c r="W37" s="99"/>
      <c r="X37" s="99"/>
      <c r="Y37" s="99"/>
      <c r="Z37" s="26"/>
    </row>
    <row r="38" spans="1:26" ht="54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5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</sheetData>
  <sheetProtection/>
  <mergeCells count="97">
    <mergeCell ref="A14:A15"/>
    <mergeCell ref="U14:U15"/>
    <mergeCell ref="V14:V15"/>
    <mergeCell ref="W14:W15"/>
    <mergeCell ref="A4:A6"/>
    <mergeCell ref="S5:S6"/>
    <mergeCell ref="F5:F6"/>
    <mergeCell ref="U5:U6"/>
    <mergeCell ref="V5:V6"/>
    <mergeCell ref="V16:V17"/>
    <mergeCell ref="W16:W17"/>
    <mergeCell ref="T14:T15"/>
    <mergeCell ref="A2:Z2"/>
    <mergeCell ref="A39:O39"/>
    <mergeCell ref="A30:L30"/>
    <mergeCell ref="R14:R15"/>
    <mergeCell ref="R16:R17"/>
    <mergeCell ref="Z14:Z15"/>
    <mergeCell ref="E5:E6"/>
    <mergeCell ref="O5:O6"/>
    <mergeCell ref="T5:T6"/>
    <mergeCell ref="G5:J5"/>
    <mergeCell ref="Z4:Z6"/>
    <mergeCell ref="A27:C27"/>
    <mergeCell ref="A28:C28"/>
    <mergeCell ref="S16:S17"/>
    <mergeCell ref="X16:X17"/>
    <mergeCell ref="T16:T17"/>
    <mergeCell ref="U16:U17"/>
    <mergeCell ref="X14:X15"/>
    <mergeCell ref="S14:S15"/>
    <mergeCell ref="Y4:Y6"/>
    <mergeCell ref="T4:X4"/>
    <mergeCell ref="D4:S4"/>
    <mergeCell ref="Q5:Q6"/>
    <mergeCell ref="K5:K6"/>
    <mergeCell ref="T8:T10"/>
    <mergeCell ref="U8:U10"/>
    <mergeCell ref="D5:D6"/>
    <mergeCell ref="L5:L6"/>
    <mergeCell ref="N5:N6"/>
    <mergeCell ref="A38:Z38"/>
    <mergeCell ref="U31:U32"/>
    <mergeCell ref="U33:U34"/>
    <mergeCell ref="U35:U36"/>
    <mergeCell ref="V33:Y33"/>
    <mergeCell ref="V34:Y34"/>
    <mergeCell ref="V35:Y35"/>
    <mergeCell ref="X5:X6"/>
    <mergeCell ref="X8:X10"/>
    <mergeCell ref="W5:W6"/>
    <mergeCell ref="S8:S10"/>
    <mergeCell ref="P11:P12"/>
    <mergeCell ref="T11:T13"/>
    <mergeCell ref="R11:R13"/>
    <mergeCell ref="S11:S13"/>
    <mergeCell ref="P5:P6"/>
    <mergeCell ref="R5:R6"/>
    <mergeCell ref="V36:Y36"/>
    <mergeCell ref="V31:Y31"/>
    <mergeCell ref="V32:Y32"/>
    <mergeCell ref="B17:C17"/>
    <mergeCell ref="B26:C26"/>
    <mergeCell ref="B25:C25"/>
    <mergeCell ref="B18:C18"/>
    <mergeCell ref="B19:C19"/>
    <mergeCell ref="B20:C20"/>
    <mergeCell ref="B21:C21"/>
    <mergeCell ref="Z16:Z17"/>
    <mergeCell ref="A16:A17"/>
    <mergeCell ref="B4:C6"/>
    <mergeCell ref="B14:C14"/>
    <mergeCell ref="B15:C15"/>
    <mergeCell ref="B16:C16"/>
    <mergeCell ref="A8:A10"/>
    <mergeCell ref="A11:A13"/>
    <mergeCell ref="B8:B9"/>
    <mergeCell ref="B11:B12"/>
    <mergeCell ref="B24:C24"/>
    <mergeCell ref="Z8:Z10"/>
    <mergeCell ref="Z11:Z13"/>
    <mergeCell ref="X11:X13"/>
    <mergeCell ref="W11:W13"/>
    <mergeCell ref="U11:U13"/>
    <mergeCell ref="V11:V13"/>
    <mergeCell ref="V8:V10"/>
    <mergeCell ref="B23:C23"/>
    <mergeCell ref="B22:C22"/>
    <mergeCell ref="Y8:Y9"/>
    <mergeCell ref="Y11:Y12"/>
    <mergeCell ref="O8:O9"/>
    <mergeCell ref="O11:O12"/>
    <mergeCell ref="R8:R10"/>
    <mergeCell ref="P8:P9"/>
    <mergeCell ref="Q8:Q9"/>
    <mergeCell ref="Q11:Q12"/>
    <mergeCell ref="W8:W10"/>
  </mergeCells>
  <printOptions/>
  <pageMargins left="0.23" right="0.16" top="0.17" bottom="0.16" header="0.27" footer="0.3"/>
  <pageSetup fitToHeight="1" fitToWidth="1" horizontalDpi="600" verticalDpi="600" orientation="landscape" paperSize="8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7"/>
  <sheetViews>
    <sheetView zoomScale="80" zoomScaleNormal="80" zoomScalePageLayoutView="0" workbookViewId="0" topLeftCell="A1">
      <selection activeCell="A4" sqref="A4:A6"/>
    </sheetView>
  </sheetViews>
  <sheetFormatPr defaultColWidth="9.00390625" defaultRowHeight="12.75"/>
  <cols>
    <col min="1" max="1" width="7.625" style="74" customWidth="1"/>
    <col min="2" max="2" width="8.875" style="74" customWidth="1"/>
    <col min="3" max="3" width="33.375" style="24" customWidth="1"/>
    <col min="4" max="6" width="16.00390625" style="24" customWidth="1"/>
    <col min="7" max="7" width="17.25390625" style="24" customWidth="1"/>
    <col min="8" max="11" width="16.00390625" style="24" customWidth="1"/>
    <col min="12" max="12" width="18.75390625" style="24" customWidth="1"/>
    <col min="13" max="13" width="18.75390625" style="24" hidden="1" customWidth="1"/>
    <col min="14" max="14" width="18.75390625" style="24" customWidth="1"/>
    <col min="15" max="18" width="15.375" style="24" customWidth="1"/>
    <col min="19" max="19" width="15.00390625" style="24" customWidth="1"/>
    <col min="20" max="23" width="14.75390625" style="24" customWidth="1"/>
    <col min="24" max="24" width="14.25390625" style="24" customWidth="1"/>
    <col min="25" max="25" width="17.00390625" style="24" customWidth="1"/>
    <col min="26" max="26" width="15.75390625" style="24" customWidth="1"/>
    <col min="27" max="27" width="18.375" style="24" customWidth="1"/>
    <col min="28" max="28" width="14.25390625" style="24" customWidth="1"/>
    <col min="29" max="16384" width="9.125" style="24" customWidth="1"/>
  </cols>
  <sheetData>
    <row r="2" spans="1:26" ht="42" customHeight="1">
      <c r="A2" s="73" t="s">
        <v>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3:26" ht="15.75">
      <c r="C3" s="75"/>
      <c r="D3" s="75"/>
      <c r="E3" s="75"/>
      <c r="F3" s="75"/>
      <c r="G3" s="75"/>
      <c r="H3" s="75"/>
      <c r="I3" s="75"/>
      <c r="J3" s="75"/>
      <c r="K3" s="75"/>
      <c r="S3" s="76"/>
      <c r="T3" s="76"/>
      <c r="U3" s="76"/>
      <c r="Z3" s="76" t="s">
        <v>0</v>
      </c>
    </row>
    <row r="4" spans="1:26" ht="18.75" customHeight="1">
      <c r="A4" s="77" t="s">
        <v>1</v>
      </c>
      <c r="B4" s="77" t="s">
        <v>2</v>
      </c>
      <c r="C4" s="77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4</v>
      </c>
      <c r="U4" s="78"/>
      <c r="V4" s="78"/>
      <c r="W4" s="78"/>
      <c r="X4" s="78"/>
      <c r="Y4" s="77" t="s">
        <v>5</v>
      </c>
      <c r="Z4" s="77" t="s">
        <v>6</v>
      </c>
    </row>
    <row r="5" spans="1:26" ht="18.75" customHeight="1">
      <c r="A5" s="77"/>
      <c r="B5" s="77"/>
      <c r="C5" s="77"/>
      <c r="D5" s="77" t="s">
        <v>7</v>
      </c>
      <c r="E5" s="77" t="s">
        <v>8</v>
      </c>
      <c r="F5" s="77" t="s">
        <v>9</v>
      </c>
      <c r="G5" s="78" t="s">
        <v>10</v>
      </c>
      <c r="H5" s="78"/>
      <c r="I5" s="78"/>
      <c r="J5" s="78"/>
      <c r="K5" s="77" t="s">
        <v>11</v>
      </c>
      <c r="L5" s="77" t="s">
        <v>12</v>
      </c>
      <c r="M5" s="79"/>
      <c r="N5" s="77" t="s">
        <v>13</v>
      </c>
      <c r="O5" s="77" t="s">
        <v>68</v>
      </c>
      <c r="P5" s="77" t="s">
        <v>15</v>
      </c>
      <c r="Q5" s="77" t="s">
        <v>16</v>
      </c>
      <c r="R5" s="77" t="s">
        <v>17</v>
      </c>
      <c r="S5" s="77" t="s">
        <v>18</v>
      </c>
      <c r="T5" s="77" t="s">
        <v>90</v>
      </c>
      <c r="U5" s="77" t="s">
        <v>89</v>
      </c>
      <c r="V5" s="77" t="s">
        <v>88</v>
      </c>
      <c r="W5" s="77" t="s">
        <v>19</v>
      </c>
      <c r="X5" s="77" t="s">
        <v>20</v>
      </c>
      <c r="Y5" s="77"/>
      <c r="Z5" s="77"/>
    </row>
    <row r="6" spans="1:26" s="81" customFormat="1" ht="120" customHeight="1">
      <c r="A6" s="77"/>
      <c r="B6" s="77"/>
      <c r="C6" s="77"/>
      <c r="D6" s="77"/>
      <c r="E6" s="77"/>
      <c r="F6" s="77"/>
      <c r="G6" s="79" t="s">
        <v>48</v>
      </c>
      <c r="H6" s="79" t="s">
        <v>21</v>
      </c>
      <c r="I6" s="80" t="s">
        <v>22</v>
      </c>
      <c r="J6" s="80" t="s">
        <v>23</v>
      </c>
      <c r="K6" s="77"/>
      <c r="L6" s="77"/>
      <c r="M6" s="79" t="s">
        <v>67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s="81" customFormat="1" ht="24" customHeight="1">
      <c r="A7" s="82">
        <v>1</v>
      </c>
      <c r="B7" s="109">
        <v>2</v>
      </c>
      <c r="C7" s="110"/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/>
      <c r="N7" s="82">
        <v>12</v>
      </c>
      <c r="O7" s="82">
        <v>13</v>
      </c>
      <c r="P7" s="82">
        <v>14</v>
      </c>
      <c r="Q7" s="82"/>
      <c r="R7" s="82">
        <v>15</v>
      </c>
      <c r="S7" s="82">
        <v>16</v>
      </c>
      <c r="T7" s="82">
        <v>17</v>
      </c>
      <c r="U7" s="82">
        <v>18</v>
      </c>
      <c r="V7" s="82">
        <v>19</v>
      </c>
      <c r="W7" s="82">
        <v>20</v>
      </c>
      <c r="X7" s="82">
        <v>21</v>
      </c>
      <c r="Y7" s="82">
        <v>22</v>
      </c>
      <c r="Z7" s="82">
        <v>23</v>
      </c>
    </row>
    <row r="8" spans="1:26" s="81" customFormat="1" ht="47.25" customHeight="1">
      <c r="A8" s="290">
        <v>1</v>
      </c>
      <c r="B8" s="305" t="s">
        <v>66</v>
      </c>
      <c r="C8" s="291" t="s">
        <v>24</v>
      </c>
      <c r="D8" s="201">
        <v>4420655</v>
      </c>
      <c r="E8" s="201">
        <v>34083</v>
      </c>
      <c r="F8" s="201">
        <f>F9+F12</f>
        <v>134816478</v>
      </c>
      <c r="G8" s="201">
        <f>G9+G12</f>
        <v>2194543</v>
      </c>
      <c r="H8" s="201">
        <f>H9+H12</f>
        <v>165207</v>
      </c>
      <c r="I8" s="201">
        <f>I9+I12</f>
        <v>1817396</v>
      </c>
      <c r="J8" s="201">
        <f>J9+J12</f>
        <v>3516269</v>
      </c>
      <c r="K8" s="201">
        <v>2527622</v>
      </c>
      <c r="L8" s="201">
        <f>L9+L12</f>
        <v>214278250</v>
      </c>
      <c r="M8" s="201" t="s">
        <v>39</v>
      </c>
      <c r="N8" s="201">
        <f>N9+N12</f>
        <v>350930361</v>
      </c>
      <c r="O8" s="203">
        <f>(D9-E9)/L9</f>
        <v>0.02037508794969075</v>
      </c>
      <c r="P8" s="203">
        <f>0.01*0.4</f>
        <v>0.004</v>
      </c>
      <c r="Q8" s="203" t="str">
        <f>IF(O8&gt;P8,"ДА","НЕТ")</f>
        <v>ДА</v>
      </c>
      <c r="R8" s="203">
        <f>O8+O10</f>
        <v>0.04539176691244581</v>
      </c>
      <c r="S8" s="204" t="str">
        <f>IF(R8&gt;=0.01,"ДА","НЕТ")</f>
        <v>ДА</v>
      </c>
      <c r="T8" s="205">
        <v>3.01</v>
      </c>
      <c r="U8" s="205">
        <v>9.66</v>
      </c>
      <c r="V8" s="205">
        <v>31.43</v>
      </c>
      <c r="W8" s="205">
        <v>29.17</v>
      </c>
      <c r="X8" s="204" t="str">
        <f>IF(V8&gt;W8,"ДА","НЕТ")</f>
        <v>ДА</v>
      </c>
      <c r="Y8" s="205" t="s">
        <v>29</v>
      </c>
      <c r="Z8" s="207" t="s">
        <v>26</v>
      </c>
    </row>
    <row r="9" spans="1:28" s="81" customFormat="1" ht="47.25" customHeight="1">
      <c r="A9" s="292"/>
      <c r="B9" s="306"/>
      <c r="C9" s="307" t="s">
        <v>27</v>
      </c>
      <c r="D9" s="210">
        <f>$M$9*D8/100</f>
        <v>3820744.3652466987</v>
      </c>
      <c r="E9" s="210">
        <f>$M$9*E8/100</f>
        <v>29457.722939406773</v>
      </c>
      <c r="F9" s="218">
        <f>F10</f>
        <v>117428747</v>
      </c>
      <c r="G9" s="218">
        <f>G10</f>
        <v>1717343</v>
      </c>
      <c r="H9" s="218">
        <f>H10</f>
        <v>152793</v>
      </c>
      <c r="I9" s="218">
        <f>I10</f>
        <v>1682656</v>
      </c>
      <c r="J9" s="218">
        <f>J10</f>
        <v>3093334</v>
      </c>
      <c r="K9" s="210">
        <f>$M$9*K8/100</f>
        <v>2184607.8271146677</v>
      </c>
      <c r="L9" s="210">
        <f>F9+(G9+H9+I9+J9)*10+K9</f>
        <v>186074614.82711467</v>
      </c>
      <c r="M9" s="210">
        <f>N9/N8*100</f>
        <v>86.42937223661876</v>
      </c>
      <c r="N9" s="218">
        <f>N10</f>
        <v>303306908</v>
      </c>
      <c r="O9" s="212"/>
      <c r="P9" s="212"/>
      <c r="Q9" s="212"/>
      <c r="R9" s="212"/>
      <c r="S9" s="213"/>
      <c r="T9" s="214"/>
      <c r="U9" s="214"/>
      <c r="V9" s="214"/>
      <c r="W9" s="214"/>
      <c r="X9" s="213"/>
      <c r="Y9" s="214"/>
      <c r="Z9" s="216"/>
      <c r="AA9" s="83"/>
      <c r="AB9" s="84"/>
    </row>
    <row r="10" spans="1:28" s="81" customFormat="1" ht="47.25" customHeight="1">
      <c r="A10" s="292"/>
      <c r="B10" s="308" t="s">
        <v>65</v>
      </c>
      <c r="C10" s="307" t="s">
        <v>27</v>
      </c>
      <c r="D10" s="218">
        <v>5848448</v>
      </c>
      <c r="E10" s="210">
        <v>1221162</v>
      </c>
      <c r="F10" s="218">
        <v>117428747</v>
      </c>
      <c r="G10" s="218">
        <v>1717343</v>
      </c>
      <c r="H10" s="218">
        <v>152793</v>
      </c>
      <c r="I10" s="210">
        <v>1682656</v>
      </c>
      <c r="J10" s="210">
        <v>3093334</v>
      </c>
      <c r="K10" s="210">
        <v>1078030</v>
      </c>
      <c r="L10" s="210">
        <f>F10+(G10+H10+I10+J10)*10+K10</f>
        <v>184968037</v>
      </c>
      <c r="M10" s="210" t="s">
        <v>39</v>
      </c>
      <c r="N10" s="210">
        <v>303306908</v>
      </c>
      <c r="O10" s="211">
        <f>(D10-E10)/L10</f>
        <v>0.025016678962755064</v>
      </c>
      <c r="P10" s="211">
        <f>0.01*0.6</f>
        <v>0.006</v>
      </c>
      <c r="Q10" s="211" t="str">
        <f>IF(O10&gt;=P10,"ДА","НЕТ")</f>
        <v>ДА</v>
      </c>
      <c r="R10" s="212"/>
      <c r="S10" s="213"/>
      <c r="T10" s="214"/>
      <c r="U10" s="214"/>
      <c r="V10" s="214"/>
      <c r="W10" s="214"/>
      <c r="X10" s="213"/>
      <c r="Y10" s="215" t="s">
        <v>29</v>
      </c>
      <c r="Z10" s="216"/>
      <c r="AA10" s="83"/>
      <c r="AB10" s="84"/>
    </row>
    <row r="11" spans="1:28" s="81" customFormat="1" ht="47.25" customHeight="1">
      <c r="A11" s="292">
        <v>2</v>
      </c>
      <c r="B11" s="306" t="s">
        <v>66</v>
      </c>
      <c r="C11" s="309" t="s">
        <v>24</v>
      </c>
      <c r="D11" s="210">
        <f>D8</f>
        <v>4420655</v>
      </c>
      <c r="E11" s="210">
        <f>E8</f>
        <v>34083</v>
      </c>
      <c r="F11" s="210">
        <f>F8</f>
        <v>134816478</v>
      </c>
      <c r="G11" s="210">
        <f>G8</f>
        <v>2194543</v>
      </c>
      <c r="H11" s="210">
        <f>H8</f>
        <v>165207</v>
      </c>
      <c r="I11" s="210">
        <f>I8</f>
        <v>1817396</v>
      </c>
      <c r="J11" s="210">
        <f>J8</f>
        <v>3516269</v>
      </c>
      <c r="K11" s="210">
        <f>K8</f>
        <v>2527622</v>
      </c>
      <c r="L11" s="210">
        <f>L8</f>
        <v>214278250</v>
      </c>
      <c r="M11" s="210" t="s">
        <v>39</v>
      </c>
      <c r="N11" s="210">
        <f>N8</f>
        <v>350930361</v>
      </c>
      <c r="O11" s="212">
        <f>(D12-E12)/L12</f>
        <v>0.021106689050672745</v>
      </c>
      <c r="P11" s="212">
        <f>0.04*0.2</f>
        <v>0.008</v>
      </c>
      <c r="Q11" s="212" t="str">
        <f>IF(O11&gt;P11,"ДА","НЕТ")</f>
        <v>ДА</v>
      </c>
      <c r="R11" s="212">
        <f>O11+O13</f>
        <v>0.05816745664806405</v>
      </c>
      <c r="S11" s="213" t="str">
        <f>IF(R11&gt;=0.04,"ДА","НЕТ")</f>
        <v>ДА</v>
      </c>
      <c r="T11" s="214">
        <v>2.87</v>
      </c>
      <c r="U11" s="214">
        <v>12.42</v>
      </c>
      <c r="V11" s="214">
        <v>39.61</v>
      </c>
      <c r="W11" s="214">
        <v>29.17</v>
      </c>
      <c r="X11" s="213" t="str">
        <f>IF(V11&gt;W11,"ДА","НЕТ")</f>
        <v>ДА</v>
      </c>
      <c r="Y11" s="214" t="s">
        <v>29</v>
      </c>
      <c r="Z11" s="216" t="s">
        <v>26</v>
      </c>
      <c r="AA11" s="83"/>
      <c r="AB11" s="84"/>
    </row>
    <row r="12" spans="1:28" s="81" customFormat="1" ht="47.25" customHeight="1">
      <c r="A12" s="292"/>
      <c r="B12" s="306"/>
      <c r="C12" s="310" t="s">
        <v>64</v>
      </c>
      <c r="D12" s="210">
        <f>$M$12*D11/100</f>
        <v>599910.6347533008</v>
      </c>
      <c r="E12" s="210">
        <f>$M$12*E11/100</f>
        <v>4625.277060593227</v>
      </c>
      <c r="F12" s="218">
        <f>F13</f>
        <v>17387731</v>
      </c>
      <c r="G12" s="218">
        <f>G13</f>
        <v>477200</v>
      </c>
      <c r="H12" s="218">
        <f>H13</f>
        <v>12414</v>
      </c>
      <c r="I12" s="218">
        <f>I13</f>
        <v>134740</v>
      </c>
      <c r="J12" s="218">
        <f>J13</f>
        <v>422935</v>
      </c>
      <c r="K12" s="210">
        <f>$M$12*K11/100</f>
        <v>343014.1728853321</v>
      </c>
      <c r="L12" s="210">
        <f>F12+(G12+H12+I12+J12)*10+K12</f>
        <v>28203635.172885332</v>
      </c>
      <c r="M12" s="210">
        <f>N12/N11*100</f>
        <v>13.570627763381237</v>
      </c>
      <c r="N12" s="218">
        <f>N13</f>
        <v>47623453</v>
      </c>
      <c r="O12" s="212"/>
      <c r="P12" s="212"/>
      <c r="Q12" s="212"/>
      <c r="R12" s="212"/>
      <c r="S12" s="213"/>
      <c r="T12" s="214"/>
      <c r="U12" s="214"/>
      <c r="V12" s="214"/>
      <c r="W12" s="214"/>
      <c r="X12" s="213"/>
      <c r="Y12" s="214"/>
      <c r="Z12" s="216"/>
      <c r="AA12" s="83"/>
      <c r="AB12" s="84"/>
    </row>
    <row r="13" spans="1:28" s="81" customFormat="1" ht="47.25" customHeight="1">
      <c r="A13" s="292"/>
      <c r="B13" s="308" t="s">
        <v>65</v>
      </c>
      <c r="C13" s="310" t="s">
        <v>64</v>
      </c>
      <c r="D13" s="218">
        <v>1193784</v>
      </c>
      <c r="E13" s="210">
        <v>161248</v>
      </c>
      <c r="F13" s="218">
        <v>17387731</v>
      </c>
      <c r="G13" s="218">
        <v>477200</v>
      </c>
      <c r="H13" s="218">
        <v>12414</v>
      </c>
      <c r="I13" s="210">
        <v>134740</v>
      </c>
      <c r="J13" s="210">
        <v>422935</v>
      </c>
      <c r="K13" s="210">
        <v>0</v>
      </c>
      <c r="L13" s="210">
        <f>F13+(G13+H13+I13+J13)*10+K13</f>
        <v>27860621</v>
      </c>
      <c r="M13" s="210" t="s">
        <v>39</v>
      </c>
      <c r="N13" s="210">
        <v>47623453</v>
      </c>
      <c r="O13" s="211">
        <f>(D13-E13)/L13</f>
        <v>0.03706076759739131</v>
      </c>
      <c r="P13" s="211">
        <f>0.04*0.8</f>
        <v>0.032</v>
      </c>
      <c r="Q13" s="211" t="str">
        <f>IF(O13&gt;P13,"ДА","НЕТ")</f>
        <v>ДА</v>
      </c>
      <c r="R13" s="212"/>
      <c r="S13" s="213"/>
      <c r="T13" s="214"/>
      <c r="U13" s="214"/>
      <c r="V13" s="214"/>
      <c r="W13" s="214"/>
      <c r="X13" s="213"/>
      <c r="Y13" s="215" t="s">
        <v>29</v>
      </c>
      <c r="Z13" s="216"/>
      <c r="AA13" s="83"/>
      <c r="AB13" s="84"/>
    </row>
    <row r="14" spans="1:28" s="81" customFormat="1" ht="47.25" customHeight="1">
      <c r="A14" s="245">
        <v>3</v>
      </c>
      <c r="B14" s="209" t="s">
        <v>28</v>
      </c>
      <c r="C14" s="209"/>
      <c r="D14" s="210">
        <v>1106299</v>
      </c>
      <c r="E14" s="210">
        <v>21981</v>
      </c>
      <c r="F14" s="210">
        <f>F15</f>
        <v>38647818</v>
      </c>
      <c r="G14" s="210">
        <f>G15</f>
        <v>233873.67465781234</v>
      </c>
      <c r="H14" s="210">
        <f>H15</f>
        <v>24371.795115788344</v>
      </c>
      <c r="I14" s="210">
        <f>I15</f>
        <v>65713</v>
      </c>
      <c r="J14" s="210">
        <f>J15</f>
        <v>517378.4101591469</v>
      </c>
      <c r="K14" s="210">
        <v>87686</v>
      </c>
      <c r="L14" s="210">
        <f>F14+(G14+H14+I14+J14)*10+K14</f>
        <v>47148872.79932748</v>
      </c>
      <c r="M14" s="210" t="s">
        <v>39</v>
      </c>
      <c r="N14" s="210">
        <f>N15</f>
        <v>65595581</v>
      </c>
      <c r="O14" s="211">
        <f>(D14-E14)/L14</f>
        <v>0.02299775022438005</v>
      </c>
      <c r="P14" s="211">
        <v>0.016</v>
      </c>
      <c r="Q14" s="211" t="str">
        <f>IF(O14&gt;P14,"ДА","НЕТ")</f>
        <v>ДА</v>
      </c>
      <c r="R14" s="212">
        <f>O14+O15</f>
        <v>0.05263226298242892</v>
      </c>
      <c r="S14" s="213" t="str">
        <f>IF(R14&gt;=0.04,"ДА","НЕТ")</f>
        <v>ДА</v>
      </c>
      <c r="T14" s="214">
        <v>4.21</v>
      </c>
      <c r="U14" s="214">
        <v>19.73</v>
      </c>
      <c r="V14" s="214">
        <v>45.58</v>
      </c>
      <c r="W14" s="214">
        <v>29.17</v>
      </c>
      <c r="X14" s="213" t="str">
        <f>IF(V14&gt;W14,"ДА","НЕТ")</f>
        <v>ДА</v>
      </c>
      <c r="Y14" s="215" t="s">
        <v>29</v>
      </c>
      <c r="Z14" s="216" t="s">
        <v>26</v>
      </c>
      <c r="AA14" s="83"/>
      <c r="AB14" s="84"/>
    </row>
    <row r="15" spans="1:28" s="81" customFormat="1" ht="47.25" customHeight="1">
      <c r="A15" s="245"/>
      <c r="B15" s="217" t="s">
        <v>83</v>
      </c>
      <c r="C15" s="217"/>
      <c r="D15" s="218">
        <v>1601614</v>
      </c>
      <c r="E15" s="210">
        <v>198122</v>
      </c>
      <c r="F15" s="210">
        <v>38647818</v>
      </c>
      <c r="G15" s="210">
        <v>233873.67465781234</v>
      </c>
      <c r="H15" s="210">
        <v>24371.795115788344</v>
      </c>
      <c r="I15" s="210">
        <v>65713</v>
      </c>
      <c r="J15" s="210">
        <v>517378.4101591469</v>
      </c>
      <c r="K15" s="210">
        <v>298863</v>
      </c>
      <c r="L15" s="210">
        <f>F15+(G15+H15+I15+J15)*10+K15</f>
        <v>47360049.79932748</v>
      </c>
      <c r="M15" s="210">
        <f>N15/N14*100</f>
        <v>100</v>
      </c>
      <c r="N15" s="210">
        <v>65595581</v>
      </c>
      <c r="O15" s="211">
        <f>(D15-E15)/L15</f>
        <v>0.029634512758048872</v>
      </c>
      <c r="P15" s="211">
        <v>0.024</v>
      </c>
      <c r="Q15" s="211" t="str">
        <f>IF(O15&gt;P15,"ДА","НЕТ")</f>
        <v>ДА</v>
      </c>
      <c r="R15" s="212"/>
      <c r="S15" s="213" t="str">
        <f>IF(R15&gt;0.04,"ДА","НЕТ")</f>
        <v>НЕТ</v>
      </c>
      <c r="T15" s="214"/>
      <c r="U15" s="214"/>
      <c r="V15" s="214"/>
      <c r="W15" s="214"/>
      <c r="X15" s="213"/>
      <c r="Y15" s="215" t="s">
        <v>29</v>
      </c>
      <c r="Z15" s="216"/>
      <c r="AA15" s="83"/>
      <c r="AB15" s="84"/>
    </row>
    <row r="16" spans="1:26" ht="47.25" customHeight="1">
      <c r="A16" s="208">
        <v>4</v>
      </c>
      <c r="B16" s="209" t="s">
        <v>33</v>
      </c>
      <c r="C16" s="209"/>
      <c r="D16" s="210">
        <v>1355477</v>
      </c>
      <c r="E16" s="210">
        <v>131265</v>
      </c>
      <c r="F16" s="210">
        <f>F17</f>
        <v>42845647</v>
      </c>
      <c r="G16" s="210">
        <f>G17</f>
        <v>493377</v>
      </c>
      <c r="H16" s="210">
        <f>H17</f>
        <v>136579</v>
      </c>
      <c r="I16" s="210">
        <f>I17</f>
        <v>409545</v>
      </c>
      <c r="J16" s="210">
        <f>J17</f>
        <v>515456</v>
      </c>
      <c r="K16" s="210">
        <v>259733</v>
      </c>
      <c r="L16" s="210">
        <f>F16+(G16+H16+I16+J16)*10+K16</f>
        <v>58654950</v>
      </c>
      <c r="M16" s="210" t="s">
        <v>39</v>
      </c>
      <c r="N16" s="210">
        <f>N17</f>
        <v>143320222</v>
      </c>
      <c r="O16" s="211">
        <f>(D16-E16)/L16</f>
        <v>0.020871418354290645</v>
      </c>
      <c r="P16" s="211">
        <f>0.04*0.2</f>
        <v>0.008</v>
      </c>
      <c r="Q16" s="211" t="str">
        <f>IF(O16&gt;P16,"ДА","НЕТ")</f>
        <v>ДА</v>
      </c>
      <c r="R16" s="212">
        <f>O16+O17</f>
        <v>0.1101529443557919</v>
      </c>
      <c r="S16" s="213" t="str">
        <f>IF(R16&gt;=0.04,"ДА","НЕТ")</f>
        <v>ДА</v>
      </c>
      <c r="T16" s="214">
        <v>5.89</v>
      </c>
      <c r="U16" s="214">
        <v>24.35</v>
      </c>
      <c r="V16" s="214">
        <v>40.69</v>
      </c>
      <c r="W16" s="214">
        <v>29.17</v>
      </c>
      <c r="X16" s="213" t="str">
        <f>IF(V16&gt;W16,"ДА","НЕТ")</f>
        <v>ДА</v>
      </c>
      <c r="Y16" s="215" t="s">
        <v>29</v>
      </c>
      <c r="Z16" s="216" t="s">
        <v>26</v>
      </c>
    </row>
    <row r="17" spans="1:28" s="81" customFormat="1" ht="47.25" customHeight="1">
      <c r="A17" s="208"/>
      <c r="B17" s="217" t="s">
        <v>34</v>
      </c>
      <c r="C17" s="217"/>
      <c r="D17" s="218">
        <v>5405467</v>
      </c>
      <c r="E17" s="210">
        <v>135227</v>
      </c>
      <c r="F17" s="218">
        <v>42845647</v>
      </c>
      <c r="G17" s="218">
        <v>493377</v>
      </c>
      <c r="H17" s="210">
        <v>136579</v>
      </c>
      <c r="I17" s="210">
        <v>409545</v>
      </c>
      <c r="J17" s="210">
        <v>515456</v>
      </c>
      <c r="K17" s="210">
        <v>634240</v>
      </c>
      <c r="L17" s="210">
        <f>F17+(G17+H17+I17+J17)*10+K17</f>
        <v>59029457</v>
      </c>
      <c r="M17" s="210">
        <f>N17/N16*100</f>
        <v>100</v>
      </c>
      <c r="N17" s="210">
        <v>143320222</v>
      </c>
      <c r="O17" s="211">
        <f>(D17-E17)/L17</f>
        <v>0.08928152600150126</v>
      </c>
      <c r="P17" s="211">
        <f>0.04*0.8</f>
        <v>0.032</v>
      </c>
      <c r="Q17" s="211" t="str">
        <f>IF(O17&gt;P17,"ДА","НЕТ")</f>
        <v>ДА</v>
      </c>
      <c r="R17" s="212"/>
      <c r="S17" s="213" t="str">
        <f>IF(R17&gt;0.04,"ДА","НЕТ")</f>
        <v>НЕТ</v>
      </c>
      <c r="T17" s="214"/>
      <c r="U17" s="214"/>
      <c r="V17" s="214"/>
      <c r="W17" s="214"/>
      <c r="X17" s="213"/>
      <c r="Y17" s="215" t="s">
        <v>29</v>
      </c>
      <c r="Z17" s="216"/>
      <c r="AA17" s="83"/>
      <c r="AB17" s="84"/>
    </row>
    <row r="18" spans="1:28" s="81" customFormat="1" ht="47.25" customHeight="1">
      <c r="A18" s="219">
        <v>5</v>
      </c>
      <c r="B18" s="217" t="s">
        <v>35</v>
      </c>
      <c r="C18" s="217"/>
      <c r="D18" s="218">
        <v>17662806</v>
      </c>
      <c r="E18" s="210">
        <v>950362</v>
      </c>
      <c r="F18" s="210">
        <v>160233071</v>
      </c>
      <c r="G18" s="210">
        <v>536454</v>
      </c>
      <c r="H18" s="218">
        <v>113170</v>
      </c>
      <c r="I18" s="210">
        <v>2219129</v>
      </c>
      <c r="J18" s="210">
        <v>334545</v>
      </c>
      <c r="K18" s="210">
        <v>1755535</v>
      </c>
      <c r="L18" s="210">
        <f>F18+(G18+H18+I18+J18)*10+K18</f>
        <v>194021586</v>
      </c>
      <c r="M18" s="210">
        <f>N18/N18*100</f>
        <v>100</v>
      </c>
      <c r="N18" s="210">
        <v>358138891</v>
      </c>
      <c r="O18" s="211">
        <f>(D18-E18)/L18</f>
        <v>0.08613703425762122</v>
      </c>
      <c r="P18" s="211">
        <v>0.04</v>
      </c>
      <c r="Q18" s="211" t="str">
        <f>IF(O18&gt;P18,"ДА","НЕТ")</f>
        <v>ДА</v>
      </c>
      <c r="R18" s="211" t="s">
        <v>39</v>
      </c>
      <c r="S18" s="211" t="s">
        <v>39</v>
      </c>
      <c r="T18" s="215">
        <v>6.44</v>
      </c>
      <c r="U18" s="215">
        <v>20.88</v>
      </c>
      <c r="V18" s="215">
        <v>40.17</v>
      </c>
      <c r="W18" s="215">
        <v>29.17</v>
      </c>
      <c r="X18" s="210" t="s">
        <v>26</v>
      </c>
      <c r="Y18" s="215" t="s">
        <v>29</v>
      </c>
      <c r="Z18" s="220" t="s">
        <v>26</v>
      </c>
      <c r="AA18" s="83"/>
      <c r="AB18" s="84"/>
    </row>
    <row r="19" spans="1:29" s="81" customFormat="1" ht="47.25" customHeight="1">
      <c r="A19" s="219">
        <v>6</v>
      </c>
      <c r="B19" s="217" t="s">
        <v>96</v>
      </c>
      <c r="C19" s="217"/>
      <c r="D19" s="218">
        <v>10778934</v>
      </c>
      <c r="E19" s="210">
        <v>1107415</v>
      </c>
      <c r="F19" s="210">
        <v>139730109</v>
      </c>
      <c r="G19" s="210">
        <v>1007063</v>
      </c>
      <c r="H19" s="218">
        <v>90525</v>
      </c>
      <c r="I19" s="210">
        <v>738464</v>
      </c>
      <c r="J19" s="210">
        <v>2312166</v>
      </c>
      <c r="K19" s="210">
        <v>1493452</v>
      </c>
      <c r="L19" s="210">
        <f>F19+(G19+H19+I19+J19)*10+K19</f>
        <v>182705741</v>
      </c>
      <c r="M19" s="210">
        <f>N19/N19*100</f>
        <v>100</v>
      </c>
      <c r="N19" s="210">
        <v>178098088</v>
      </c>
      <c r="O19" s="211">
        <f>(D19-E19)/L19</f>
        <v>0.05293494855205453</v>
      </c>
      <c r="P19" s="211">
        <v>0.04</v>
      </c>
      <c r="Q19" s="211" t="str">
        <f>IF(O19&gt;P19,"ДА","НЕТ")</f>
        <v>ДА</v>
      </c>
      <c r="R19" s="211" t="s">
        <v>39</v>
      </c>
      <c r="S19" s="211" t="s">
        <v>39</v>
      </c>
      <c r="T19" s="215">
        <v>-2.76</v>
      </c>
      <c r="U19" s="215">
        <v>11.63</v>
      </c>
      <c r="V19" s="215">
        <v>72.49</v>
      </c>
      <c r="W19" s="215">
        <v>29.17</v>
      </c>
      <c r="X19" s="210" t="str">
        <f>IF(V19&gt;W19,"ДА","НЕТ")</f>
        <v>ДА</v>
      </c>
      <c r="Y19" s="215" t="s">
        <v>29</v>
      </c>
      <c r="Z19" s="220" t="s">
        <v>26</v>
      </c>
      <c r="AA19" s="85"/>
      <c r="AB19" s="84"/>
      <c r="AC19" s="86"/>
    </row>
    <row r="20" spans="1:28" s="81" customFormat="1" ht="46.5" customHeight="1">
      <c r="A20" s="219">
        <v>7</v>
      </c>
      <c r="B20" s="217" t="s">
        <v>97</v>
      </c>
      <c r="C20" s="217"/>
      <c r="D20" s="218">
        <v>25266001</v>
      </c>
      <c r="E20" s="210">
        <v>894859</v>
      </c>
      <c r="F20" s="210">
        <v>147361091</v>
      </c>
      <c r="G20" s="210">
        <v>1120169</v>
      </c>
      <c r="H20" s="218">
        <v>103327</v>
      </c>
      <c r="I20" s="210">
        <v>5746973</v>
      </c>
      <c r="J20" s="210">
        <v>2897542</v>
      </c>
      <c r="K20" s="210">
        <v>5337359</v>
      </c>
      <c r="L20" s="210">
        <f>F20+(G20+H20+I20+J20)*10+K20</f>
        <v>251378560</v>
      </c>
      <c r="M20" s="210">
        <f>N20/N20*100</f>
        <v>100</v>
      </c>
      <c r="N20" s="210">
        <v>680594809</v>
      </c>
      <c r="O20" s="211">
        <f>(D20-E20)/L20</f>
        <v>0.09694996263802291</v>
      </c>
      <c r="P20" s="211">
        <v>0.04</v>
      </c>
      <c r="Q20" s="211" t="str">
        <f>IF(O20&gt;P20,"ДА","НЕТ")</f>
        <v>ДА</v>
      </c>
      <c r="R20" s="211" t="s">
        <v>39</v>
      </c>
      <c r="S20" s="211" t="s">
        <v>39</v>
      </c>
      <c r="T20" s="215">
        <v>4.67</v>
      </c>
      <c r="U20" s="215">
        <v>18.26</v>
      </c>
      <c r="V20" s="215">
        <v>52.15</v>
      </c>
      <c r="W20" s="215">
        <v>29.17</v>
      </c>
      <c r="X20" s="210" t="str">
        <f>IF(V20&gt;W20,"ДА","НЕТ")</f>
        <v>ДА</v>
      </c>
      <c r="Y20" s="215" t="s">
        <v>29</v>
      </c>
      <c r="Z20" s="220" t="s">
        <v>26</v>
      </c>
      <c r="AA20" s="83"/>
      <c r="AB20" s="84"/>
    </row>
    <row r="21" spans="1:28" s="81" customFormat="1" ht="47.25" customHeight="1">
      <c r="A21" s="219">
        <v>8</v>
      </c>
      <c r="B21" s="217" t="s">
        <v>98</v>
      </c>
      <c r="C21" s="217"/>
      <c r="D21" s="218">
        <v>1630590</v>
      </c>
      <c r="E21" s="210">
        <v>559863</v>
      </c>
      <c r="F21" s="210">
        <v>18472532</v>
      </c>
      <c r="G21" s="210">
        <v>129394</v>
      </c>
      <c r="H21" s="218">
        <v>10623</v>
      </c>
      <c r="I21" s="210">
        <v>7942</v>
      </c>
      <c r="J21" s="210">
        <v>356934</v>
      </c>
      <c r="K21" s="210">
        <v>238349</v>
      </c>
      <c r="L21" s="210">
        <f>F21+(G21+H21+I21+J21)*10+K21</f>
        <v>23759811</v>
      </c>
      <c r="M21" s="210">
        <f>N21/N21*100</f>
        <v>100</v>
      </c>
      <c r="N21" s="210">
        <v>24764153</v>
      </c>
      <c r="O21" s="211">
        <f>(D21-E21)/L21</f>
        <v>0.04506462614538474</v>
      </c>
      <c r="P21" s="211">
        <v>0.04</v>
      </c>
      <c r="Q21" s="211" t="str">
        <f>IF(O21&gt;P21,"ДА","НЕТ")</f>
        <v>ДА</v>
      </c>
      <c r="R21" s="211" t="s">
        <v>39</v>
      </c>
      <c r="S21" s="211" t="s">
        <v>39</v>
      </c>
      <c r="T21" s="215">
        <v>0.73</v>
      </c>
      <c r="U21" s="215">
        <v>10.82</v>
      </c>
      <c r="V21" s="215">
        <v>30.81</v>
      </c>
      <c r="W21" s="215">
        <v>29.17</v>
      </c>
      <c r="X21" s="210" t="str">
        <f>IF(V21&gt;W21,"ДА","НЕТ")</f>
        <v>ДА</v>
      </c>
      <c r="Y21" s="215" t="s">
        <v>26</v>
      </c>
      <c r="Z21" s="220" t="s">
        <v>26</v>
      </c>
      <c r="AA21" s="83"/>
      <c r="AB21" s="84"/>
    </row>
    <row r="22" spans="1:28" s="81" customFormat="1" ht="47.25" customHeight="1">
      <c r="A22" s="219">
        <v>9</v>
      </c>
      <c r="B22" s="217" t="s">
        <v>99</v>
      </c>
      <c r="C22" s="217"/>
      <c r="D22" s="218">
        <v>1771210</v>
      </c>
      <c r="E22" s="210">
        <v>75096</v>
      </c>
      <c r="F22" s="210">
        <v>17901055</v>
      </c>
      <c r="G22" s="210">
        <v>616145</v>
      </c>
      <c r="H22" s="218">
        <v>51062</v>
      </c>
      <c r="I22" s="210">
        <v>170297</v>
      </c>
      <c r="J22" s="210">
        <v>152864</v>
      </c>
      <c r="K22" s="210">
        <v>326870</v>
      </c>
      <c r="L22" s="210">
        <f>F22+(G22+H22+I22+J22)*10+K22</f>
        <v>28131605</v>
      </c>
      <c r="M22" s="210">
        <f>N22/N22*100</f>
        <v>100</v>
      </c>
      <c r="N22" s="210">
        <v>74535877</v>
      </c>
      <c r="O22" s="211">
        <f>(D22-E22)/L22</f>
        <v>0.060292116287001755</v>
      </c>
      <c r="P22" s="211">
        <v>0.04</v>
      </c>
      <c r="Q22" s="211" t="str">
        <f>IF(O22&gt;P22,"ДА","НЕТ")</f>
        <v>ДА</v>
      </c>
      <c r="R22" s="211" t="s">
        <v>39</v>
      </c>
      <c r="S22" s="211" t="s">
        <v>39</v>
      </c>
      <c r="T22" s="215">
        <v>5.39</v>
      </c>
      <c r="U22" s="215">
        <v>25.47</v>
      </c>
      <c r="V22" s="215">
        <v>43.53</v>
      </c>
      <c r="W22" s="215">
        <v>29.17</v>
      </c>
      <c r="X22" s="210" t="str">
        <f>IF(V22&gt;W22,"ДА","НЕТ")</f>
        <v>ДА</v>
      </c>
      <c r="Y22" s="215" t="s">
        <v>29</v>
      </c>
      <c r="Z22" s="220" t="s">
        <v>26</v>
      </c>
      <c r="AA22" s="83"/>
      <c r="AB22" s="84"/>
    </row>
    <row r="23" spans="1:28" s="81" customFormat="1" ht="47.25" customHeight="1">
      <c r="A23" s="219">
        <v>10</v>
      </c>
      <c r="B23" s="217" t="s">
        <v>36</v>
      </c>
      <c r="C23" s="217"/>
      <c r="D23" s="218">
        <v>2859980</v>
      </c>
      <c r="E23" s="210">
        <v>60271</v>
      </c>
      <c r="F23" s="210">
        <v>44339798</v>
      </c>
      <c r="G23" s="210">
        <v>382406</v>
      </c>
      <c r="H23" s="218">
        <v>62375</v>
      </c>
      <c r="I23" s="210">
        <v>441316</v>
      </c>
      <c r="J23" s="210">
        <v>111836</v>
      </c>
      <c r="K23" s="210">
        <v>294108</v>
      </c>
      <c r="L23" s="210">
        <f>F23+(G23+H23+I23+J23)*10+K23</f>
        <v>54613236</v>
      </c>
      <c r="M23" s="210">
        <f>N23/N23*100</f>
        <v>100</v>
      </c>
      <c r="N23" s="210">
        <v>71391998</v>
      </c>
      <c r="O23" s="211">
        <f>(D23-E23)/L23</f>
        <v>0.05126429424544629</v>
      </c>
      <c r="P23" s="211">
        <v>0.04</v>
      </c>
      <c r="Q23" s="211" t="str">
        <f>IF(O23&gt;P23,"ДА","НЕТ")</f>
        <v>ДА</v>
      </c>
      <c r="R23" s="211" t="s">
        <v>39</v>
      </c>
      <c r="S23" s="211" t="s">
        <v>39</v>
      </c>
      <c r="T23" s="215">
        <v>7.1</v>
      </c>
      <c r="U23" s="215">
        <v>19.69</v>
      </c>
      <c r="V23" s="215">
        <v>34.83</v>
      </c>
      <c r="W23" s="215">
        <v>29.17</v>
      </c>
      <c r="X23" s="210" t="str">
        <f>IF(V23&gt;W23,"ДА","НЕТ")</f>
        <v>ДА</v>
      </c>
      <c r="Y23" s="215" t="s">
        <v>29</v>
      </c>
      <c r="Z23" s="220" t="s">
        <v>26</v>
      </c>
      <c r="AA23" s="83"/>
      <c r="AB23" s="84"/>
    </row>
    <row r="24" spans="1:28" s="81" customFormat="1" ht="47.25" customHeight="1">
      <c r="A24" s="219">
        <v>11</v>
      </c>
      <c r="B24" s="217" t="s">
        <v>100</v>
      </c>
      <c r="C24" s="217"/>
      <c r="D24" s="218">
        <v>2695830</v>
      </c>
      <c r="E24" s="210">
        <v>81751</v>
      </c>
      <c r="F24" s="210">
        <v>31158865</v>
      </c>
      <c r="G24" s="210">
        <v>433726</v>
      </c>
      <c r="H24" s="218">
        <v>36044</v>
      </c>
      <c r="I24" s="210">
        <v>78905</v>
      </c>
      <c r="J24" s="210">
        <v>600274</v>
      </c>
      <c r="K24" s="210">
        <v>338485</v>
      </c>
      <c r="L24" s="210">
        <f>F24+(G24+H24+I24+J24)*10+K24</f>
        <v>42986840</v>
      </c>
      <c r="M24" s="210">
        <f>N24/N24*100</f>
        <v>100</v>
      </c>
      <c r="N24" s="210">
        <v>60404325</v>
      </c>
      <c r="O24" s="211">
        <f>(D24-E24)/L24</f>
        <v>0.060811145922798696</v>
      </c>
      <c r="P24" s="211">
        <v>0.04</v>
      </c>
      <c r="Q24" s="211" t="str">
        <f>IF(O24&gt;P24,"ДА","НЕТ")</f>
        <v>ДА</v>
      </c>
      <c r="R24" s="211" t="s">
        <v>39</v>
      </c>
      <c r="S24" s="211" t="s">
        <v>39</v>
      </c>
      <c r="T24" s="215">
        <v>4.52</v>
      </c>
      <c r="U24" s="215">
        <v>14.82</v>
      </c>
      <c r="V24" s="215">
        <v>43.39</v>
      </c>
      <c r="W24" s="215">
        <v>29.17</v>
      </c>
      <c r="X24" s="210" t="str">
        <f>IF(V24&gt;W24,"ДА","НЕТ")</f>
        <v>ДА</v>
      </c>
      <c r="Y24" s="215" t="s">
        <v>29</v>
      </c>
      <c r="Z24" s="220" t="s">
        <v>26</v>
      </c>
      <c r="AA24" s="83"/>
      <c r="AB24" s="84"/>
    </row>
    <row r="25" spans="1:28" s="81" customFormat="1" ht="47.25" customHeight="1">
      <c r="A25" s="219">
        <v>12</v>
      </c>
      <c r="B25" s="217" t="s">
        <v>101</v>
      </c>
      <c r="C25" s="217"/>
      <c r="D25" s="218">
        <v>3011285</v>
      </c>
      <c r="E25" s="210">
        <v>24248</v>
      </c>
      <c r="F25" s="210">
        <v>37610100</v>
      </c>
      <c r="G25" s="210">
        <v>431950</v>
      </c>
      <c r="H25" s="218">
        <v>20172</v>
      </c>
      <c r="I25" s="210">
        <v>49252</v>
      </c>
      <c r="J25" s="210">
        <v>118728</v>
      </c>
      <c r="K25" s="210">
        <v>397640</v>
      </c>
      <c r="L25" s="210">
        <f>F25+(G25+H25+I25+J25)*10+K25</f>
        <v>44208760</v>
      </c>
      <c r="M25" s="210">
        <f>N25/N25*100</f>
        <v>100</v>
      </c>
      <c r="N25" s="210">
        <v>105844908</v>
      </c>
      <c r="O25" s="211">
        <f>(D25-E25)/L25</f>
        <v>0.06756663159066212</v>
      </c>
      <c r="P25" s="211">
        <v>0.04</v>
      </c>
      <c r="Q25" s="211" t="str">
        <f>IF(O25&gt;P25,"ДА","НЕТ")</f>
        <v>ДА</v>
      </c>
      <c r="R25" s="211" t="s">
        <v>39</v>
      </c>
      <c r="S25" s="211" t="s">
        <v>39</v>
      </c>
      <c r="T25" s="215">
        <v>5.41</v>
      </c>
      <c r="U25" s="215">
        <v>22.69</v>
      </c>
      <c r="V25" s="215">
        <v>53.34</v>
      </c>
      <c r="W25" s="215">
        <v>29.17</v>
      </c>
      <c r="X25" s="210" t="str">
        <f>IF(V25&gt;W25,"ДА","НЕТ")</f>
        <v>ДА</v>
      </c>
      <c r="Y25" s="215" t="s">
        <v>29</v>
      </c>
      <c r="Z25" s="220" t="s">
        <v>26</v>
      </c>
      <c r="AA25" s="83"/>
      <c r="AB25" s="84"/>
    </row>
    <row r="26" spans="1:28" s="81" customFormat="1" ht="47.25" customHeight="1">
      <c r="A26" s="297">
        <v>13</v>
      </c>
      <c r="B26" s="311" t="s">
        <v>37</v>
      </c>
      <c r="C26" s="311"/>
      <c r="D26" s="300">
        <v>961814</v>
      </c>
      <c r="E26" s="299">
        <v>56643</v>
      </c>
      <c r="F26" s="299">
        <v>12002897</v>
      </c>
      <c r="G26" s="299">
        <v>359362</v>
      </c>
      <c r="H26" s="300">
        <v>31000</v>
      </c>
      <c r="I26" s="299">
        <v>32464</v>
      </c>
      <c r="J26" s="299">
        <v>141332</v>
      </c>
      <c r="K26" s="299">
        <v>0</v>
      </c>
      <c r="L26" s="299">
        <f>F26+(G26+H26+I26+J26)*10+K26</f>
        <v>17644477</v>
      </c>
      <c r="M26" s="299">
        <f>N26/N26*100</f>
        <v>100</v>
      </c>
      <c r="N26" s="299">
        <v>56400355</v>
      </c>
      <c r="O26" s="301">
        <f>(D26-E26)/L26</f>
        <v>0.051300528771694394</v>
      </c>
      <c r="P26" s="301">
        <v>0.04</v>
      </c>
      <c r="Q26" s="301" t="str">
        <f>IF(O26&gt;P26,"ДА","НЕТ")</f>
        <v>ДА</v>
      </c>
      <c r="R26" s="301" t="s">
        <v>39</v>
      </c>
      <c r="S26" s="301" t="s">
        <v>39</v>
      </c>
      <c r="T26" s="302">
        <v>6.33</v>
      </c>
      <c r="U26" s="302">
        <v>31.86</v>
      </c>
      <c r="V26" s="302" t="s">
        <v>29</v>
      </c>
      <c r="W26" s="302">
        <v>29.17</v>
      </c>
      <c r="X26" s="299" t="s">
        <v>29</v>
      </c>
      <c r="Y26" s="302" t="s">
        <v>29</v>
      </c>
      <c r="Z26" s="303" t="s">
        <v>26</v>
      </c>
      <c r="AA26" s="83"/>
      <c r="AB26" s="84"/>
    </row>
    <row r="27" spans="1:26" s="87" customFormat="1" ht="47.25" customHeight="1">
      <c r="A27" s="304" t="s">
        <v>38</v>
      </c>
      <c r="B27" s="304"/>
      <c r="C27" s="304"/>
      <c r="D27" s="202" t="s">
        <v>39</v>
      </c>
      <c r="E27" s="202" t="s">
        <v>39</v>
      </c>
      <c r="F27" s="202" t="s">
        <v>39</v>
      </c>
      <c r="G27" s="202" t="s">
        <v>39</v>
      </c>
      <c r="H27" s="202" t="s">
        <v>39</v>
      </c>
      <c r="I27" s="202" t="s">
        <v>39</v>
      </c>
      <c r="J27" s="202" t="s">
        <v>39</v>
      </c>
      <c r="K27" s="202" t="s">
        <v>39</v>
      </c>
      <c r="L27" s="202" t="s">
        <v>39</v>
      </c>
      <c r="M27" s="202"/>
      <c r="N27" s="202" t="s">
        <v>39</v>
      </c>
      <c r="O27" s="202" t="s">
        <v>39</v>
      </c>
      <c r="P27" s="202" t="s">
        <v>39</v>
      </c>
      <c r="Q27" s="202" t="s">
        <v>39</v>
      </c>
      <c r="R27" s="202" t="s">
        <v>39</v>
      </c>
      <c r="S27" s="202" t="s">
        <v>39</v>
      </c>
      <c r="T27" s="206">
        <v>3.97</v>
      </c>
      <c r="U27" s="206">
        <v>16.78</v>
      </c>
      <c r="V27" s="206">
        <v>43.92</v>
      </c>
      <c r="W27" s="202" t="s">
        <v>39</v>
      </c>
      <c r="X27" s="202" t="s">
        <v>39</v>
      </c>
      <c r="Y27" s="202" t="s">
        <v>39</v>
      </c>
      <c r="Z27" s="202" t="s">
        <v>39</v>
      </c>
    </row>
    <row r="28" spans="1:26" s="87" customFormat="1" ht="47.25" customHeight="1">
      <c r="A28" s="295" t="s">
        <v>40</v>
      </c>
      <c r="B28" s="295"/>
      <c r="C28" s="295"/>
      <c r="D28" s="296" t="s">
        <v>39</v>
      </c>
      <c r="E28" s="296" t="s">
        <v>39</v>
      </c>
      <c r="F28" s="296" t="s">
        <v>39</v>
      </c>
      <c r="G28" s="296" t="s">
        <v>39</v>
      </c>
      <c r="H28" s="296" t="s">
        <v>39</v>
      </c>
      <c r="I28" s="296" t="s">
        <v>39</v>
      </c>
      <c r="J28" s="296" t="s">
        <v>39</v>
      </c>
      <c r="K28" s="296" t="s">
        <v>39</v>
      </c>
      <c r="L28" s="296" t="s">
        <v>39</v>
      </c>
      <c r="M28" s="296"/>
      <c r="N28" s="296" t="s">
        <v>39</v>
      </c>
      <c r="O28" s="296" t="s">
        <v>39</v>
      </c>
      <c r="P28" s="296" t="s">
        <v>39</v>
      </c>
      <c r="Q28" s="296" t="s">
        <v>39</v>
      </c>
      <c r="R28" s="296" t="s">
        <v>39</v>
      </c>
      <c r="S28" s="296" t="s">
        <v>39</v>
      </c>
      <c r="T28" s="296" t="s">
        <v>39</v>
      </c>
      <c r="U28" s="296" t="s">
        <v>39</v>
      </c>
      <c r="V28" s="244">
        <v>41.67</v>
      </c>
      <c r="W28" s="296" t="s">
        <v>39</v>
      </c>
      <c r="X28" s="296" t="s">
        <v>39</v>
      </c>
      <c r="Y28" s="296" t="s">
        <v>39</v>
      </c>
      <c r="Z28" s="296" t="s">
        <v>39</v>
      </c>
    </row>
    <row r="29" spans="1:26" s="87" customFormat="1" ht="11.25" customHeight="1">
      <c r="A29" s="21"/>
      <c r="B29" s="21"/>
      <c r="C29" s="21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88"/>
      <c r="X29" s="88"/>
      <c r="Y29" s="88"/>
      <c r="Z29" s="88"/>
    </row>
    <row r="30" spans="1:26" s="87" customFormat="1" ht="15.75" customHeight="1">
      <c r="A30" s="90" t="s">
        <v>41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21"/>
      <c r="N30" s="21"/>
      <c r="O30" s="14"/>
      <c r="P30" s="14"/>
      <c r="Q30" s="14"/>
      <c r="R30" s="14"/>
      <c r="S30" s="14"/>
      <c r="T30" s="89"/>
      <c r="U30" s="89"/>
      <c r="V30" s="89"/>
      <c r="W30" s="89"/>
      <c r="X30" s="89"/>
      <c r="Y30" s="89"/>
      <c r="Z30" s="89"/>
    </row>
    <row r="31" spans="1:26" s="87" customFormat="1" ht="36.75" customHeight="1">
      <c r="A31" s="9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92"/>
      <c r="M31" s="92"/>
      <c r="N31" s="21"/>
      <c r="O31" s="14"/>
      <c r="P31" s="14"/>
      <c r="Q31" s="14"/>
      <c r="R31" s="14"/>
      <c r="S31" s="14"/>
      <c r="T31" s="89"/>
      <c r="U31" s="93">
        <v>1</v>
      </c>
      <c r="V31" s="15" t="s">
        <v>42</v>
      </c>
      <c r="W31" s="16"/>
      <c r="X31" s="16"/>
      <c r="Y31" s="16"/>
      <c r="Z31" s="17">
        <v>12</v>
      </c>
    </row>
    <row r="32" spans="1:26" s="87" customFormat="1" ht="45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4"/>
      <c r="Q32" s="14"/>
      <c r="R32" s="14"/>
      <c r="S32" s="14"/>
      <c r="T32" s="89"/>
      <c r="U32" s="95"/>
      <c r="V32" s="18" t="s">
        <v>43</v>
      </c>
      <c r="W32" s="19"/>
      <c r="X32" s="19"/>
      <c r="Y32" s="19"/>
      <c r="Z32" s="20">
        <v>0</v>
      </c>
    </row>
    <row r="33" spans="1:26" s="87" customFormat="1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4"/>
      <c r="P33" s="14"/>
      <c r="Q33" s="14"/>
      <c r="R33" s="14"/>
      <c r="S33" s="14"/>
      <c r="T33" s="89"/>
      <c r="U33" s="93">
        <v>2</v>
      </c>
      <c r="V33" s="22" t="s">
        <v>44</v>
      </c>
      <c r="W33" s="96"/>
      <c r="X33" s="96"/>
      <c r="Y33" s="96"/>
      <c r="Z33" s="17">
        <v>13</v>
      </c>
    </row>
    <row r="34" spans="1:26" s="87" customFormat="1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4"/>
      <c r="P34" s="14"/>
      <c r="Q34" s="14"/>
      <c r="R34" s="14"/>
      <c r="S34" s="14"/>
      <c r="T34" s="89"/>
      <c r="U34" s="95"/>
      <c r="V34" s="23" t="s">
        <v>45</v>
      </c>
      <c r="W34" s="97"/>
      <c r="X34" s="97"/>
      <c r="Y34" s="97"/>
      <c r="Z34" s="20">
        <v>0</v>
      </c>
    </row>
    <row r="35" spans="21:26" ht="15.75" customHeight="1">
      <c r="U35" s="93">
        <v>3</v>
      </c>
      <c r="V35" s="22" t="s">
        <v>46</v>
      </c>
      <c r="W35" s="96"/>
      <c r="X35" s="96"/>
      <c r="Y35" s="96"/>
      <c r="Z35" s="17">
        <v>13</v>
      </c>
    </row>
    <row r="36" spans="21:26" ht="14.25" customHeight="1">
      <c r="U36" s="95"/>
      <c r="V36" s="23" t="s">
        <v>47</v>
      </c>
      <c r="W36" s="97"/>
      <c r="X36" s="97"/>
      <c r="Y36" s="97"/>
      <c r="Z36" s="20">
        <v>0</v>
      </c>
    </row>
    <row r="37" spans="21:26" ht="15.75" customHeight="1">
      <c r="U37" s="98"/>
      <c r="V37" s="25"/>
      <c r="W37" s="99"/>
      <c r="X37" s="99"/>
      <c r="Y37" s="99"/>
      <c r="Z37" s="26"/>
    </row>
  </sheetData>
  <sheetProtection/>
  <mergeCells count="96">
    <mergeCell ref="B7:C7"/>
    <mergeCell ref="O11:O12"/>
    <mergeCell ref="R8:R10"/>
    <mergeCell ref="P8:P9"/>
    <mergeCell ref="Q8:Q9"/>
    <mergeCell ref="Q11:Q12"/>
    <mergeCell ref="W8:W10"/>
    <mergeCell ref="P11:P12"/>
    <mergeCell ref="Z8:Z10"/>
    <mergeCell ref="Z11:Z13"/>
    <mergeCell ref="X11:X13"/>
    <mergeCell ref="W11:W13"/>
    <mergeCell ref="U11:U13"/>
    <mergeCell ref="V11:V13"/>
    <mergeCell ref="V8:V10"/>
    <mergeCell ref="Y8:Y9"/>
    <mergeCell ref="Y11:Y12"/>
    <mergeCell ref="Z16:Z17"/>
    <mergeCell ref="A16:A17"/>
    <mergeCell ref="B4:C6"/>
    <mergeCell ref="B14:C14"/>
    <mergeCell ref="B15:C15"/>
    <mergeCell ref="B16:C16"/>
    <mergeCell ref="A8:A10"/>
    <mergeCell ref="A11:A13"/>
    <mergeCell ref="B8:B9"/>
    <mergeCell ref="B11:B12"/>
    <mergeCell ref="B17:C17"/>
    <mergeCell ref="B26:C26"/>
    <mergeCell ref="B25:C25"/>
    <mergeCell ref="B18:C18"/>
    <mergeCell ref="B19:C19"/>
    <mergeCell ref="B20:C20"/>
    <mergeCell ref="B21:C21"/>
    <mergeCell ref="B24:C24"/>
    <mergeCell ref="B23:C23"/>
    <mergeCell ref="B22:C22"/>
    <mergeCell ref="Y4:Y6"/>
    <mergeCell ref="W14:W15"/>
    <mergeCell ref="T11:T13"/>
    <mergeCell ref="R11:R13"/>
    <mergeCell ref="S11:S13"/>
    <mergeCell ref="X5:X6"/>
    <mergeCell ref="X8:X10"/>
    <mergeCell ref="W5:W6"/>
    <mergeCell ref="S8:S10"/>
    <mergeCell ref="V5:V6"/>
    <mergeCell ref="U31:U32"/>
    <mergeCell ref="U33:U34"/>
    <mergeCell ref="U35:U36"/>
    <mergeCell ref="V33:Y33"/>
    <mergeCell ref="V34:Y34"/>
    <mergeCell ref="V35:Y35"/>
    <mergeCell ref="V36:Y36"/>
    <mergeCell ref="V31:Y31"/>
    <mergeCell ref="V32:Y32"/>
    <mergeCell ref="A4:A6"/>
    <mergeCell ref="T4:X4"/>
    <mergeCell ref="D4:S4"/>
    <mergeCell ref="Q5:Q6"/>
    <mergeCell ref="K5:K6"/>
    <mergeCell ref="T8:T10"/>
    <mergeCell ref="U8:U10"/>
    <mergeCell ref="D5:D6"/>
    <mergeCell ref="L5:L6"/>
    <mergeCell ref="U5:U6"/>
    <mergeCell ref="Z4:Z6"/>
    <mergeCell ref="A27:C27"/>
    <mergeCell ref="A28:C28"/>
    <mergeCell ref="S16:S17"/>
    <mergeCell ref="X16:X17"/>
    <mergeCell ref="T16:T17"/>
    <mergeCell ref="U16:U17"/>
    <mergeCell ref="X14:X15"/>
    <mergeCell ref="S14:S15"/>
    <mergeCell ref="T14:T15"/>
    <mergeCell ref="W16:W17"/>
    <mergeCell ref="A14:A15"/>
    <mergeCell ref="A2:Z2"/>
    <mergeCell ref="A30:L30"/>
    <mergeCell ref="R14:R15"/>
    <mergeCell ref="R16:R17"/>
    <mergeCell ref="Z14:Z15"/>
    <mergeCell ref="E5:E6"/>
    <mergeCell ref="O5:O6"/>
    <mergeCell ref="F5:F6"/>
    <mergeCell ref="G5:J5"/>
    <mergeCell ref="V16:V17"/>
    <mergeCell ref="T5:T6"/>
    <mergeCell ref="S5:S6"/>
    <mergeCell ref="U14:U15"/>
    <mergeCell ref="V14:V15"/>
    <mergeCell ref="N5:N6"/>
    <mergeCell ref="P5:P6"/>
    <mergeCell ref="R5:R6"/>
    <mergeCell ref="O8:O9"/>
  </mergeCells>
  <printOptions/>
  <pageMargins left="0.23" right="0.16" top="0.17" bottom="0.16" header="0.27" footer="0.3"/>
  <pageSetup fitToHeight="1" fitToWidth="1" horizontalDpi="600" verticalDpi="600" orientation="landscape" paperSize="8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AC46"/>
  <sheetViews>
    <sheetView tabSelected="1" zoomScale="85" zoomScaleNormal="85" zoomScaleSheetLayoutView="75" zoomScalePageLayoutView="0" workbookViewId="0" topLeftCell="A4">
      <selection activeCell="A11" sqref="A11:A13"/>
    </sheetView>
  </sheetViews>
  <sheetFormatPr defaultColWidth="9.00390625" defaultRowHeight="12.75"/>
  <cols>
    <col min="1" max="1" width="7.625" style="42" customWidth="1"/>
    <col min="2" max="2" width="11.375" style="42" customWidth="1"/>
    <col min="3" max="3" width="33.375" style="11" customWidth="1"/>
    <col min="4" max="6" width="16.00390625" style="11" customWidth="1"/>
    <col min="7" max="7" width="17.25390625" style="11" customWidth="1"/>
    <col min="8" max="11" width="16.00390625" style="11" customWidth="1"/>
    <col min="12" max="12" width="18.75390625" style="11" customWidth="1"/>
    <col min="13" max="13" width="18.75390625" style="11" hidden="1" customWidth="1"/>
    <col min="14" max="14" width="18.75390625" style="11" customWidth="1"/>
    <col min="15" max="18" width="15.375" style="11" customWidth="1"/>
    <col min="19" max="19" width="15.00390625" style="11" customWidth="1"/>
    <col min="20" max="23" width="14.75390625" style="11" customWidth="1"/>
    <col min="24" max="24" width="14.25390625" style="11" customWidth="1"/>
    <col min="25" max="25" width="17.00390625" style="11" customWidth="1"/>
    <col min="26" max="26" width="15.75390625" style="11" customWidth="1"/>
    <col min="27" max="27" width="18.375" style="11" customWidth="1"/>
    <col min="28" max="28" width="14.25390625" style="11" customWidth="1"/>
    <col min="29" max="16384" width="9.125" style="11" customWidth="1"/>
  </cols>
  <sheetData>
    <row r="9" spans="1:26" ht="42" customHeight="1">
      <c r="A9" s="41" t="s">
        <v>95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3:26" ht="15.75">
      <c r="C10" s="43"/>
      <c r="D10" s="43"/>
      <c r="E10" s="43"/>
      <c r="F10" s="43"/>
      <c r="G10" s="43"/>
      <c r="H10" s="43"/>
      <c r="I10" s="43"/>
      <c r="J10" s="43"/>
      <c r="K10" s="43"/>
      <c r="S10" s="44"/>
      <c r="T10" s="44"/>
      <c r="U10" s="44"/>
      <c r="Z10" s="44" t="s">
        <v>0</v>
      </c>
    </row>
    <row r="11" spans="1:26" ht="18.75" customHeight="1">
      <c r="A11" s="45" t="s">
        <v>1</v>
      </c>
      <c r="B11" s="45" t="s">
        <v>2</v>
      </c>
      <c r="C11" s="45"/>
      <c r="D11" s="46" t="s">
        <v>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 t="s">
        <v>4</v>
      </c>
      <c r="U11" s="46"/>
      <c r="V11" s="46"/>
      <c r="W11" s="46"/>
      <c r="X11" s="46"/>
      <c r="Y11" s="45" t="s">
        <v>5</v>
      </c>
      <c r="Z11" s="45" t="s">
        <v>6</v>
      </c>
    </row>
    <row r="12" spans="1:26" ht="18.75" customHeight="1">
      <c r="A12" s="45"/>
      <c r="B12" s="45"/>
      <c r="C12" s="45"/>
      <c r="D12" s="45" t="s">
        <v>7</v>
      </c>
      <c r="E12" s="45" t="s">
        <v>8</v>
      </c>
      <c r="F12" s="45" t="s">
        <v>9</v>
      </c>
      <c r="G12" s="46" t="s">
        <v>10</v>
      </c>
      <c r="H12" s="46"/>
      <c r="I12" s="46"/>
      <c r="J12" s="46"/>
      <c r="K12" s="45" t="s">
        <v>11</v>
      </c>
      <c r="L12" s="45" t="s">
        <v>12</v>
      </c>
      <c r="M12" s="47"/>
      <c r="N12" s="45" t="s">
        <v>13</v>
      </c>
      <c r="O12" s="45" t="s">
        <v>68</v>
      </c>
      <c r="P12" s="45" t="s">
        <v>15</v>
      </c>
      <c r="Q12" s="45" t="s">
        <v>16</v>
      </c>
      <c r="R12" s="45" t="s">
        <v>17</v>
      </c>
      <c r="S12" s="45" t="s">
        <v>18</v>
      </c>
      <c r="T12" s="45" t="s">
        <v>94</v>
      </c>
      <c r="U12" s="45" t="s">
        <v>93</v>
      </c>
      <c r="V12" s="45" t="s">
        <v>92</v>
      </c>
      <c r="W12" s="45" t="s">
        <v>19</v>
      </c>
      <c r="X12" s="45" t="s">
        <v>20</v>
      </c>
      <c r="Y12" s="45"/>
      <c r="Z12" s="45"/>
    </row>
    <row r="13" spans="1:26" s="49" customFormat="1" ht="120" customHeight="1">
      <c r="A13" s="45"/>
      <c r="B13" s="45"/>
      <c r="C13" s="45"/>
      <c r="D13" s="45"/>
      <c r="E13" s="45"/>
      <c r="F13" s="45"/>
      <c r="G13" s="47" t="s">
        <v>48</v>
      </c>
      <c r="H13" s="47" t="s">
        <v>21</v>
      </c>
      <c r="I13" s="48" t="s">
        <v>22</v>
      </c>
      <c r="J13" s="48" t="s">
        <v>23</v>
      </c>
      <c r="K13" s="45"/>
      <c r="L13" s="45"/>
      <c r="M13" s="47" t="s">
        <v>67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49" customFormat="1" ht="24" customHeight="1">
      <c r="A14" s="50">
        <v>1</v>
      </c>
      <c r="B14" s="51">
        <v>2</v>
      </c>
      <c r="C14" s="52"/>
      <c r="D14" s="50">
        <v>3</v>
      </c>
      <c r="E14" s="50">
        <v>4</v>
      </c>
      <c r="F14" s="50">
        <v>5</v>
      </c>
      <c r="G14" s="50">
        <v>6</v>
      </c>
      <c r="H14" s="50">
        <v>7</v>
      </c>
      <c r="I14" s="50">
        <v>8</v>
      </c>
      <c r="J14" s="50">
        <v>9</v>
      </c>
      <c r="K14" s="50">
        <v>10</v>
      </c>
      <c r="L14" s="50">
        <v>11</v>
      </c>
      <c r="M14" s="50"/>
      <c r="N14" s="50">
        <v>12</v>
      </c>
      <c r="O14" s="50">
        <v>13</v>
      </c>
      <c r="P14" s="50">
        <v>14</v>
      </c>
      <c r="Q14" s="50"/>
      <c r="R14" s="50">
        <v>15</v>
      </c>
      <c r="S14" s="50">
        <v>16</v>
      </c>
      <c r="T14" s="50">
        <v>17</v>
      </c>
      <c r="U14" s="50">
        <v>18</v>
      </c>
      <c r="V14" s="50">
        <v>19</v>
      </c>
      <c r="W14" s="50">
        <v>20</v>
      </c>
      <c r="X14" s="50">
        <v>21</v>
      </c>
      <c r="Y14" s="50">
        <v>22</v>
      </c>
      <c r="Z14" s="50">
        <v>23</v>
      </c>
    </row>
    <row r="15" spans="1:26" s="49" customFormat="1" ht="47.25" customHeight="1">
      <c r="A15" s="172">
        <v>1</v>
      </c>
      <c r="B15" s="173" t="s">
        <v>66</v>
      </c>
      <c r="C15" s="174" t="s">
        <v>24</v>
      </c>
      <c r="D15" s="175">
        <v>4358714</v>
      </c>
      <c r="E15" s="175">
        <v>29349</v>
      </c>
      <c r="F15" s="175">
        <f>F16+F19</f>
        <v>142509709</v>
      </c>
      <c r="G15" s="175">
        <f>G16+G19</f>
        <v>2046455</v>
      </c>
      <c r="H15" s="175">
        <f>H16+H19</f>
        <v>155108</v>
      </c>
      <c r="I15" s="175">
        <f>I16+I19</f>
        <v>1798653</v>
      </c>
      <c r="J15" s="175">
        <f>J16+J19</f>
        <v>3475655</v>
      </c>
      <c r="K15" s="175">
        <v>2527622</v>
      </c>
      <c r="L15" s="175">
        <f>L16+L19</f>
        <v>219796041</v>
      </c>
      <c r="M15" s="175" t="s">
        <v>39</v>
      </c>
      <c r="N15" s="175">
        <f>N16+N19</f>
        <v>356652627</v>
      </c>
      <c r="O15" s="176">
        <f>(D16-E16)/L16</f>
        <v>0.019961299536787536</v>
      </c>
      <c r="P15" s="176">
        <f>0.01*0.4</f>
        <v>0.004</v>
      </c>
      <c r="Q15" s="176" t="str">
        <f>IF(O15&gt;P15,"ДА","НЕТ")</f>
        <v>ДА</v>
      </c>
      <c r="R15" s="176">
        <f>O15+O17</f>
        <v>0.04459513257195063</v>
      </c>
      <c r="S15" s="177" t="str">
        <f>IF(R15&gt;=0.01,"ДА","НЕТ")</f>
        <v>ДА</v>
      </c>
      <c r="T15" s="178">
        <v>3.43</v>
      </c>
      <c r="U15" s="178">
        <v>8.28</v>
      </c>
      <c r="V15" s="178">
        <v>31.83</v>
      </c>
      <c r="W15" s="178">
        <v>29.31</v>
      </c>
      <c r="X15" s="177" t="str">
        <f>IF(V15&gt;W15,"ДА","НЕТ")</f>
        <v>ДА</v>
      </c>
      <c r="Y15" s="178" t="s">
        <v>29</v>
      </c>
      <c r="Z15" s="179" t="s">
        <v>26</v>
      </c>
    </row>
    <row r="16" spans="1:28" s="49" customFormat="1" ht="47.25" customHeight="1">
      <c r="A16" s="180"/>
      <c r="B16" s="181"/>
      <c r="C16" s="182" t="s">
        <v>27</v>
      </c>
      <c r="D16" s="183">
        <f>$M$16*D15/100</f>
        <v>3762843.4804972573</v>
      </c>
      <c r="E16" s="183">
        <f>$M$16*E15/100</f>
        <v>25336.760638370397</v>
      </c>
      <c r="F16" s="184">
        <f>F17</f>
        <v>121105129</v>
      </c>
      <c r="G16" s="184">
        <f>G17</f>
        <v>1601372</v>
      </c>
      <c r="H16" s="184">
        <f>H17</f>
        <v>144816</v>
      </c>
      <c r="I16" s="184">
        <f>I17</f>
        <v>1643898</v>
      </c>
      <c r="J16" s="184">
        <f>J17</f>
        <v>3004958</v>
      </c>
      <c r="K16" s="183">
        <f>$M$16*K15/100</f>
        <v>2182076.1728944452</v>
      </c>
      <c r="L16" s="183">
        <f>F16+(G16+H16+I16+J16)*10+K16</f>
        <v>187237645.17289445</v>
      </c>
      <c r="M16" s="185">
        <f>N16/N15*100</f>
        <v>86.32921271038332</v>
      </c>
      <c r="N16" s="184">
        <f>N17</f>
        <v>307895405</v>
      </c>
      <c r="O16" s="186"/>
      <c r="P16" s="186"/>
      <c r="Q16" s="186"/>
      <c r="R16" s="186"/>
      <c r="S16" s="187"/>
      <c r="T16" s="188"/>
      <c r="U16" s="188"/>
      <c r="V16" s="188"/>
      <c r="W16" s="188"/>
      <c r="X16" s="187"/>
      <c r="Y16" s="188"/>
      <c r="Z16" s="189"/>
      <c r="AA16" s="53"/>
      <c r="AB16" s="54"/>
    </row>
    <row r="17" spans="1:28" s="49" customFormat="1" ht="47.25" customHeight="1">
      <c r="A17" s="180"/>
      <c r="B17" s="190" t="s">
        <v>65</v>
      </c>
      <c r="C17" s="182" t="s">
        <v>27</v>
      </c>
      <c r="D17" s="184">
        <v>5779683</v>
      </c>
      <c r="E17" s="183">
        <v>1194499</v>
      </c>
      <c r="F17" s="184">
        <v>121105129</v>
      </c>
      <c r="G17" s="184">
        <v>1601372</v>
      </c>
      <c r="H17" s="184">
        <v>144816</v>
      </c>
      <c r="I17" s="183">
        <v>1643898</v>
      </c>
      <c r="J17" s="183">
        <v>3004958</v>
      </c>
      <c r="K17" s="183">
        <v>1078030</v>
      </c>
      <c r="L17" s="183">
        <f>F17+(G17+H17+I17+J17)*10+K17</f>
        <v>186133599</v>
      </c>
      <c r="M17" s="185" t="s">
        <v>39</v>
      </c>
      <c r="N17" s="183">
        <v>307895405</v>
      </c>
      <c r="O17" s="191">
        <f>(D17-E17)/L17</f>
        <v>0.024633833035163092</v>
      </c>
      <c r="P17" s="191">
        <f>0.01*0.6</f>
        <v>0.006</v>
      </c>
      <c r="Q17" s="191" t="str">
        <f>IF(O17&gt;=P17,"ДА","НЕТ")</f>
        <v>ДА</v>
      </c>
      <c r="R17" s="186"/>
      <c r="S17" s="187"/>
      <c r="T17" s="188"/>
      <c r="U17" s="188"/>
      <c r="V17" s="188"/>
      <c r="W17" s="188"/>
      <c r="X17" s="187"/>
      <c r="Y17" s="192" t="s">
        <v>29</v>
      </c>
      <c r="Z17" s="189"/>
      <c r="AA17" s="53"/>
      <c r="AB17" s="54"/>
    </row>
    <row r="18" spans="1:28" s="49" customFormat="1" ht="47.25" customHeight="1">
      <c r="A18" s="180">
        <v>2</v>
      </c>
      <c r="B18" s="181" t="s">
        <v>66</v>
      </c>
      <c r="C18" s="193" t="s">
        <v>24</v>
      </c>
      <c r="D18" s="183">
        <f>D15</f>
        <v>4358714</v>
      </c>
      <c r="E18" s="183">
        <f>E15</f>
        <v>29349</v>
      </c>
      <c r="F18" s="183">
        <f>F15</f>
        <v>142509709</v>
      </c>
      <c r="G18" s="183">
        <f>G15</f>
        <v>2046455</v>
      </c>
      <c r="H18" s="183">
        <f>H15</f>
        <v>155108</v>
      </c>
      <c r="I18" s="183">
        <f>I15</f>
        <v>1798653</v>
      </c>
      <c r="J18" s="183">
        <f>J15</f>
        <v>3475655</v>
      </c>
      <c r="K18" s="183">
        <f>K15</f>
        <v>2527622</v>
      </c>
      <c r="L18" s="183">
        <f>L15</f>
        <v>219796041</v>
      </c>
      <c r="M18" s="185" t="s">
        <v>39</v>
      </c>
      <c r="N18" s="183">
        <f>N15</f>
        <v>356652627</v>
      </c>
      <c r="O18" s="186">
        <f>(D19-E19)/L19</f>
        <v>0.018178361221604745</v>
      </c>
      <c r="P18" s="186">
        <f>0.04*0.2</f>
        <v>0.008</v>
      </c>
      <c r="Q18" s="186" t="str">
        <f>IF(O18&gt;P18,"ДА","НЕТ")</f>
        <v>ДА</v>
      </c>
      <c r="R18" s="186">
        <f>O18+O20</f>
        <v>0.0537871012120123</v>
      </c>
      <c r="S18" s="187" t="str">
        <f>IF(R18&gt;=0.04,"ДА","НЕТ")</f>
        <v>ДА</v>
      </c>
      <c r="T18" s="188">
        <v>2.29</v>
      </c>
      <c r="U18" s="188">
        <v>13.67</v>
      </c>
      <c r="V18" s="188">
        <v>39.05</v>
      </c>
      <c r="W18" s="188">
        <v>29.31</v>
      </c>
      <c r="X18" s="187" t="str">
        <f>IF(V18&gt;W18,"ДА","НЕТ")</f>
        <v>ДА</v>
      </c>
      <c r="Y18" s="188" t="s">
        <v>29</v>
      </c>
      <c r="Z18" s="189" t="s">
        <v>26</v>
      </c>
      <c r="AA18" s="53"/>
      <c r="AB18" s="54"/>
    </row>
    <row r="19" spans="1:28" s="49" customFormat="1" ht="47.25" customHeight="1">
      <c r="A19" s="180"/>
      <c r="B19" s="181"/>
      <c r="C19" s="194" t="s">
        <v>64</v>
      </c>
      <c r="D19" s="183">
        <f>$M$19*D18/100</f>
        <v>595870.519502743</v>
      </c>
      <c r="E19" s="183">
        <f>$M$19*E18/100</f>
        <v>4012.239361629601</v>
      </c>
      <c r="F19" s="184">
        <f>F20</f>
        <v>21404580</v>
      </c>
      <c r="G19" s="184">
        <f>G20</f>
        <v>445083</v>
      </c>
      <c r="H19" s="184">
        <f>H20</f>
        <v>10292</v>
      </c>
      <c r="I19" s="184">
        <f>I20</f>
        <v>154755</v>
      </c>
      <c r="J19" s="184">
        <f>J20</f>
        <v>470697</v>
      </c>
      <c r="K19" s="183">
        <f>$M$19*K18/100</f>
        <v>345545.827105555</v>
      </c>
      <c r="L19" s="183">
        <f>F19+(G19+H19+I19+J19)*10+K19</f>
        <v>32558395.827105556</v>
      </c>
      <c r="M19" s="185">
        <f>N19/N18*100</f>
        <v>13.670787289616685</v>
      </c>
      <c r="N19" s="184">
        <f>N20</f>
        <v>48757222</v>
      </c>
      <c r="O19" s="186"/>
      <c r="P19" s="186"/>
      <c r="Q19" s="186"/>
      <c r="R19" s="186"/>
      <c r="S19" s="187"/>
      <c r="T19" s="188"/>
      <c r="U19" s="188"/>
      <c r="V19" s="188"/>
      <c r="W19" s="188"/>
      <c r="X19" s="187"/>
      <c r="Y19" s="188"/>
      <c r="Z19" s="189"/>
      <c r="AA19" s="53"/>
      <c r="AB19" s="54"/>
    </row>
    <row r="20" spans="1:28" s="49" customFormat="1" ht="47.25" customHeight="1">
      <c r="A20" s="180"/>
      <c r="B20" s="190" t="s">
        <v>65</v>
      </c>
      <c r="C20" s="194" t="s">
        <v>64</v>
      </c>
      <c r="D20" s="184">
        <v>1243097</v>
      </c>
      <c r="E20" s="183">
        <v>96038</v>
      </c>
      <c r="F20" s="184">
        <v>21404580</v>
      </c>
      <c r="G20" s="184">
        <v>445083</v>
      </c>
      <c r="H20" s="184">
        <v>10292</v>
      </c>
      <c r="I20" s="183">
        <v>154755</v>
      </c>
      <c r="J20" s="183">
        <v>470697</v>
      </c>
      <c r="K20" s="183">
        <v>0</v>
      </c>
      <c r="L20" s="183">
        <f>F20+(G20+H20+I20+J20)*10+K20</f>
        <v>32212850</v>
      </c>
      <c r="M20" s="183" t="s">
        <v>39</v>
      </c>
      <c r="N20" s="183">
        <v>48757222</v>
      </c>
      <c r="O20" s="191">
        <f>(D20-E20)/L20</f>
        <v>0.035608739990407555</v>
      </c>
      <c r="P20" s="191">
        <f>0.04*0.8</f>
        <v>0.032</v>
      </c>
      <c r="Q20" s="191" t="str">
        <f>IF(O20&gt;P20,"ДА","НЕТ")</f>
        <v>ДА</v>
      </c>
      <c r="R20" s="186"/>
      <c r="S20" s="187"/>
      <c r="T20" s="188"/>
      <c r="U20" s="188"/>
      <c r="V20" s="188"/>
      <c r="W20" s="188"/>
      <c r="X20" s="187"/>
      <c r="Y20" s="192" t="s">
        <v>29</v>
      </c>
      <c r="Z20" s="189"/>
      <c r="AA20" s="53"/>
      <c r="AB20" s="54"/>
    </row>
    <row r="21" spans="1:28" s="49" customFormat="1" ht="47.25" customHeight="1">
      <c r="A21" s="195">
        <v>3</v>
      </c>
      <c r="B21" s="196" t="s">
        <v>28</v>
      </c>
      <c r="C21" s="196"/>
      <c r="D21" s="183">
        <v>1193404</v>
      </c>
      <c r="E21" s="183">
        <v>24363</v>
      </c>
      <c r="F21" s="183">
        <f>F22</f>
        <v>39700729</v>
      </c>
      <c r="G21" s="183">
        <f>G22</f>
        <v>205110</v>
      </c>
      <c r="H21" s="183">
        <f>H22</f>
        <v>20074</v>
      </c>
      <c r="I21" s="183">
        <f>I22</f>
        <v>81785</v>
      </c>
      <c r="J21" s="183">
        <f>J22</f>
        <v>525979</v>
      </c>
      <c r="K21" s="183">
        <v>87686</v>
      </c>
      <c r="L21" s="183">
        <f>F21+(G21+H21+I21+J21)*10+K21</f>
        <v>48117895</v>
      </c>
      <c r="M21" s="183" t="s">
        <v>39</v>
      </c>
      <c r="N21" s="183">
        <f>N22</f>
        <v>66656927</v>
      </c>
      <c r="O21" s="191">
        <f>(D21-E21)/L21</f>
        <v>0.024295347915780606</v>
      </c>
      <c r="P21" s="191">
        <v>0.016</v>
      </c>
      <c r="Q21" s="191" t="str">
        <f>IF(O21&gt;P21,"ДА","НЕТ")</f>
        <v>ДА</v>
      </c>
      <c r="R21" s="186">
        <f>O21+O22</f>
        <v>0.054373910152605676</v>
      </c>
      <c r="S21" s="187" t="str">
        <f>IF(R21&gt;=0.04,"ДА","НЕТ")</f>
        <v>ДА</v>
      </c>
      <c r="T21" s="188">
        <v>4.81</v>
      </c>
      <c r="U21" s="188">
        <v>19.69</v>
      </c>
      <c r="V21" s="188">
        <v>45.42</v>
      </c>
      <c r="W21" s="188">
        <v>29.31</v>
      </c>
      <c r="X21" s="187" t="str">
        <f>IF(V21&gt;W21,"ДА","НЕТ")</f>
        <v>ДА</v>
      </c>
      <c r="Y21" s="192" t="s">
        <v>29</v>
      </c>
      <c r="Z21" s="189" t="s">
        <v>26</v>
      </c>
      <c r="AA21" s="53"/>
      <c r="AB21" s="54"/>
    </row>
    <row r="22" spans="1:28" s="49" customFormat="1" ht="47.25" customHeight="1">
      <c r="A22" s="195"/>
      <c r="B22" s="197" t="s">
        <v>83</v>
      </c>
      <c r="C22" s="197"/>
      <c r="D22" s="184">
        <v>1546248</v>
      </c>
      <c r="E22" s="183">
        <v>92579</v>
      </c>
      <c r="F22" s="183">
        <v>39700729</v>
      </c>
      <c r="G22" s="183">
        <v>205110</v>
      </c>
      <c r="H22" s="183">
        <v>20074</v>
      </c>
      <c r="I22" s="183">
        <v>81785</v>
      </c>
      <c r="J22" s="183">
        <v>525979</v>
      </c>
      <c r="K22" s="183">
        <v>298863</v>
      </c>
      <c r="L22" s="183">
        <f>F22+(G22+H22+I22+J22)*10+K22</f>
        <v>48329072</v>
      </c>
      <c r="M22" s="183">
        <f>N22/N21*100</f>
        <v>100</v>
      </c>
      <c r="N22" s="183">
        <v>66656927</v>
      </c>
      <c r="O22" s="191">
        <f>(D22-E22)/L22</f>
        <v>0.030078562236825073</v>
      </c>
      <c r="P22" s="191">
        <v>0.024</v>
      </c>
      <c r="Q22" s="191" t="str">
        <f>IF(O22&gt;P22,"ДА","НЕТ")</f>
        <v>ДА</v>
      </c>
      <c r="R22" s="186"/>
      <c r="S22" s="187" t="str">
        <f>IF(R22&gt;0.04,"ДА","НЕТ")</f>
        <v>НЕТ</v>
      </c>
      <c r="T22" s="188"/>
      <c r="U22" s="188"/>
      <c r="V22" s="188"/>
      <c r="W22" s="188"/>
      <c r="X22" s="187"/>
      <c r="Y22" s="192" t="s">
        <v>29</v>
      </c>
      <c r="Z22" s="189"/>
      <c r="AA22" s="53"/>
      <c r="AB22" s="54"/>
    </row>
    <row r="23" spans="1:26" ht="47.25" customHeight="1">
      <c r="A23" s="198">
        <v>4</v>
      </c>
      <c r="B23" s="196" t="s">
        <v>33</v>
      </c>
      <c r="C23" s="196"/>
      <c r="D23" s="183">
        <v>1401019</v>
      </c>
      <c r="E23" s="183">
        <v>139242</v>
      </c>
      <c r="F23" s="183">
        <f>F24</f>
        <v>42566672</v>
      </c>
      <c r="G23" s="183">
        <f>G24</f>
        <v>549822</v>
      </c>
      <c r="H23" s="183">
        <f>H24</f>
        <v>141014</v>
      </c>
      <c r="I23" s="183">
        <f>I24</f>
        <v>417439</v>
      </c>
      <c r="J23" s="183">
        <f>J24</f>
        <v>518522</v>
      </c>
      <c r="K23" s="183">
        <v>259733</v>
      </c>
      <c r="L23" s="183">
        <f>F23+(G23+H23+I23+J23)*10+K23</f>
        <v>59094375</v>
      </c>
      <c r="M23" s="183" t="s">
        <v>39</v>
      </c>
      <c r="N23" s="183">
        <f>N24</f>
        <v>146446779</v>
      </c>
      <c r="O23" s="191">
        <f>(D23-E23)/L23</f>
        <v>0.02135189685989572</v>
      </c>
      <c r="P23" s="191">
        <f>0.04*0.2</f>
        <v>0.008</v>
      </c>
      <c r="Q23" s="191" t="str">
        <f>IF(O23&gt;P23,"ДА","НЕТ")</f>
        <v>ДА</v>
      </c>
      <c r="R23" s="186">
        <f>O23+O24</f>
        <v>0.11045005747438315</v>
      </c>
      <c r="S23" s="187" t="str">
        <f>IF(R23&gt;=0.04,"ДА","НЕТ")</f>
        <v>ДА</v>
      </c>
      <c r="T23" s="188">
        <v>6.15</v>
      </c>
      <c r="U23" s="188">
        <v>25.17</v>
      </c>
      <c r="V23" s="188">
        <v>40.53</v>
      </c>
      <c r="W23" s="188">
        <v>29.31</v>
      </c>
      <c r="X23" s="187" t="str">
        <f>IF(V23&gt;W23,"ДА","НЕТ")</f>
        <v>ДА</v>
      </c>
      <c r="Y23" s="192" t="s">
        <v>29</v>
      </c>
      <c r="Z23" s="189" t="s">
        <v>26</v>
      </c>
    </row>
    <row r="24" spans="1:28" s="49" customFormat="1" ht="47.25" customHeight="1">
      <c r="A24" s="198"/>
      <c r="B24" s="197" t="s">
        <v>34</v>
      </c>
      <c r="C24" s="197"/>
      <c r="D24" s="184">
        <v>5448600</v>
      </c>
      <c r="E24" s="183">
        <v>150032</v>
      </c>
      <c r="F24" s="184">
        <v>42566672</v>
      </c>
      <c r="G24" s="184">
        <v>549822</v>
      </c>
      <c r="H24" s="183">
        <v>141014</v>
      </c>
      <c r="I24" s="183">
        <v>417439</v>
      </c>
      <c r="J24" s="183">
        <v>518522</v>
      </c>
      <c r="K24" s="183">
        <v>634240</v>
      </c>
      <c r="L24" s="183">
        <f>F24+(G24+H24+I24+J24)*10+K24</f>
        <v>59468882</v>
      </c>
      <c r="M24" s="183">
        <f>N24/N23*100</f>
        <v>100</v>
      </c>
      <c r="N24" s="183">
        <v>146446779</v>
      </c>
      <c r="O24" s="191">
        <f>(D24-E24)/L24</f>
        <v>0.08909816061448743</v>
      </c>
      <c r="P24" s="191">
        <f>0.04*0.8</f>
        <v>0.032</v>
      </c>
      <c r="Q24" s="191" t="str">
        <f>IF(O24&gt;P24,"ДА","НЕТ")</f>
        <v>ДА</v>
      </c>
      <c r="R24" s="186"/>
      <c r="S24" s="187" t="str">
        <f>IF(R24&gt;0.04,"ДА","НЕТ")</f>
        <v>НЕТ</v>
      </c>
      <c r="T24" s="188"/>
      <c r="U24" s="188"/>
      <c r="V24" s="188"/>
      <c r="W24" s="188"/>
      <c r="X24" s="187"/>
      <c r="Y24" s="192" t="s">
        <v>29</v>
      </c>
      <c r="Z24" s="189"/>
      <c r="AA24" s="53"/>
      <c r="AB24" s="54"/>
    </row>
    <row r="25" spans="1:28" s="49" customFormat="1" ht="47.25" customHeight="1">
      <c r="A25" s="199">
        <v>5</v>
      </c>
      <c r="B25" s="197" t="s">
        <v>35</v>
      </c>
      <c r="C25" s="197"/>
      <c r="D25" s="184">
        <v>17832618</v>
      </c>
      <c r="E25" s="183">
        <v>1023792</v>
      </c>
      <c r="F25" s="183">
        <v>158333696</v>
      </c>
      <c r="G25" s="183">
        <v>1215205</v>
      </c>
      <c r="H25" s="184">
        <v>170697</v>
      </c>
      <c r="I25" s="183">
        <v>2542122</v>
      </c>
      <c r="J25" s="183">
        <v>337261</v>
      </c>
      <c r="K25" s="183">
        <v>1755535</v>
      </c>
      <c r="L25" s="183">
        <f>F25+(G25+H25+I25+J25)*10+K25</f>
        <v>202742081</v>
      </c>
      <c r="M25" s="183">
        <f>N25/N25*100</f>
        <v>100</v>
      </c>
      <c r="N25" s="183">
        <v>366618843</v>
      </c>
      <c r="O25" s="191">
        <f>(D25-E25)/L25</f>
        <v>0.08290743548203</v>
      </c>
      <c r="P25" s="191">
        <v>0.04</v>
      </c>
      <c r="Q25" s="191" t="str">
        <f>IF(O25&gt;P25,"ДА","НЕТ")</f>
        <v>ДА</v>
      </c>
      <c r="R25" s="191" t="s">
        <v>39</v>
      </c>
      <c r="S25" s="191" t="s">
        <v>39</v>
      </c>
      <c r="T25" s="192">
        <v>6.77</v>
      </c>
      <c r="U25" s="192">
        <v>20.83</v>
      </c>
      <c r="V25" s="192">
        <v>40.69</v>
      </c>
      <c r="W25" s="192">
        <v>29.31</v>
      </c>
      <c r="X25" s="183" t="s">
        <v>26</v>
      </c>
      <c r="Y25" s="192" t="s">
        <v>29</v>
      </c>
      <c r="Z25" s="200" t="s">
        <v>26</v>
      </c>
      <c r="AA25" s="53"/>
      <c r="AB25" s="54"/>
    </row>
    <row r="26" spans="1:29" s="49" customFormat="1" ht="47.25" customHeight="1">
      <c r="A26" s="199">
        <v>6</v>
      </c>
      <c r="B26" s="197" t="s">
        <v>96</v>
      </c>
      <c r="C26" s="197"/>
      <c r="D26" s="184">
        <v>10614557.4</v>
      </c>
      <c r="E26" s="183">
        <v>1274437</v>
      </c>
      <c r="F26" s="183">
        <v>136962213</v>
      </c>
      <c r="G26" s="183">
        <v>1009542</v>
      </c>
      <c r="H26" s="184">
        <v>91072</v>
      </c>
      <c r="I26" s="183">
        <v>740470</v>
      </c>
      <c r="J26" s="183">
        <v>2272981</v>
      </c>
      <c r="K26" s="183">
        <v>1493452</v>
      </c>
      <c r="L26" s="183">
        <f>F26+(G26+H26+I26+J26)*10+K26</f>
        <v>179596315</v>
      </c>
      <c r="M26" s="183">
        <f>N26/N26*100</f>
        <v>100</v>
      </c>
      <c r="N26" s="183">
        <v>176925660</v>
      </c>
      <c r="O26" s="191">
        <f>(D26-E26)/L26</f>
        <v>0.05200619177514862</v>
      </c>
      <c r="P26" s="191">
        <v>0.04</v>
      </c>
      <c r="Q26" s="191" t="str">
        <f>IF(O26&gt;P26,"ДА","НЕТ")</f>
        <v>ДА</v>
      </c>
      <c r="R26" s="191" t="s">
        <v>39</v>
      </c>
      <c r="S26" s="191" t="s">
        <v>39</v>
      </c>
      <c r="T26" s="192">
        <v>-2.86</v>
      </c>
      <c r="U26" s="192">
        <v>13.66</v>
      </c>
      <c r="V26" s="192">
        <v>72.39</v>
      </c>
      <c r="W26" s="192">
        <v>29.31</v>
      </c>
      <c r="X26" s="183" t="str">
        <f>IF(V26&gt;W26,"ДА","НЕТ")</f>
        <v>ДА</v>
      </c>
      <c r="Y26" s="192" t="s">
        <v>29</v>
      </c>
      <c r="Z26" s="200" t="s">
        <v>26</v>
      </c>
      <c r="AA26" s="55"/>
      <c r="AB26" s="54"/>
      <c r="AC26" s="56"/>
    </row>
    <row r="27" spans="1:28" s="49" customFormat="1" ht="46.5" customHeight="1">
      <c r="A27" s="199">
        <v>7</v>
      </c>
      <c r="B27" s="197" t="s">
        <v>97</v>
      </c>
      <c r="C27" s="197"/>
      <c r="D27" s="184">
        <v>26387591</v>
      </c>
      <c r="E27" s="183">
        <v>1121387</v>
      </c>
      <c r="F27" s="183">
        <v>136973915</v>
      </c>
      <c r="G27" s="183">
        <v>1483809</v>
      </c>
      <c r="H27" s="184">
        <v>105474</v>
      </c>
      <c r="I27" s="183">
        <v>6226838</v>
      </c>
      <c r="J27" s="183">
        <v>3740212</v>
      </c>
      <c r="K27" s="183">
        <v>5337359</v>
      </c>
      <c r="L27" s="183">
        <f>F27+(G27+H27+I27+J27)*10+K27</f>
        <v>257874604</v>
      </c>
      <c r="M27" s="183">
        <f>N27/N27*100</f>
        <v>100</v>
      </c>
      <c r="N27" s="183">
        <v>696308752</v>
      </c>
      <c r="O27" s="191">
        <f>(D27-E27)/L27</f>
        <v>0.09797864391485406</v>
      </c>
      <c r="P27" s="191">
        <v>0.04</v>
      </c>
      <c r="Q27" s="191" t="str">
        <f>IF(O27&gt;P27,"ДА","НЕТ")</f>
        <v>ДА</v>
      </c>
      <c r="R27" s="191" t="s">
        <v>39</v>
      </c>
      <c r="S27" s="191" t="s">
        <v>39</v>
      </c>
      <c r="T27" s="192">
        <v>4.68</v>
      </c>
      <c r="U27" s="192">
        <v>19.23</v>
      </c>
      <c r="V27" s="192">
        <v>52.36</v>
      </c>
      <c r="W27" s="192">
        <v>29.31</v>
      </c>
      <c r="X27" s="183" t="str">
        <f>IF(V27&gt;W27,"ДА","НЕТ")</f>
        <v>ДА</v>
      </c>
      <c r="Y27" s="192" t="s">
        <v>29</v>
      </c>
      <c r="Z27" s="200" t="s">
        <v>26</v>
      </c>
      <c r="AA27" s="53"/>
      <c r="AB27" s="54"/>
    </row>
    <row r="28" spans="1:28" s="49" customFormat="1" ht="47.25" customHeight="1">
      <c r="A28" s="199">
        <v>8</v>
      </c>
      <c r="B28" s="197" t="s">
        <v>98</v>
      </c>
      <c r="C28" s="197"/>
      <c r="D28" s="184">
        <v>1642320</v>
      </c>
      <c r="E28" s="183">
        <v>636445</v>
      </c>
      <c r="F28" s="183">
        <v>17625354</v>
      </c>
      <c r="G28" s="183">
        <v>123811</v>
      </c>
      <c r="H28" s="184">
        <v>10077</v>
      </c>
      <c r="I28" s="183">
        <v>7662</v>
      </c>
      <c r="J28" s="183">
        <v>351234</v>
      </c>
      <c r="K28" s="183">
        <v>238349</v>
      </c>
      <c r="L28" s="183">
        <f>F28+(G28+H28+I28+J28)*10+K28</f>
        <v>22791543</v>
      </c>
      <c r="M28" s="183">
        <f>N28/N28*100</f>
        <v>100</v>
      </c>
      <c r="N28" s="183">
        <v>24801820</v>
      </c>
      <c r="O28" s="191">
        <f>(D28-E28)/L28</f>
        <v>0.044133694677889954</v>
      </c>
      <c r="P28" s="191">
        <v>0.04</v>
      </c>
      <c r="Q28" s="191" t="str">
        <f>IF(O28&gt;P28,"ДА","НЕТ")</f>
        <v>ДА</v>
      </c>
      <c r="R28" s="191" t="s">
        <v>39</v>
      </c>
      <c r="S28" s="191" t="s">
        <v>39</v>
      </c>
      <c r="T28" s="192">
        <v>3.29</v>
      </c>
      <c r="U28" s="192">
        <v>10.63</v>
      </c>
      <c r="V28" s="192">
        <v>31.78</v>
      </c>
      <c r="W28" s="192">
        <v>29.31</v>
      </c>
      <c r="X28" s="183" t="str">
        <f>IF(V28&gt;W28,"ДА","НЕТ")</f>
        <v>ДА</v>
      </c>
      <c r="Y28" s="192" t="s">
        <v>26</v>
      </c>
      <c r="Z28" s="200" t="s">
        <v>26</v>
      </c>
      <c r="AA28" s="53"/>
      <c r="AB28" s="54"/>
    </row>
    <row r="29" spans="1:28" s="49" customFormat="1" ht="47.25" customHeight="1">
      <c r="A29" s="199">
        <v>9</v>
      </c>
      <c r="B29" s="197" t="s">
        <v>99</v>
      </c>
      <c r="C29" s="197"/>
      <c r="D29" s="184">
        <v>1758202</v>
      </c>
      <c r="E29" s="183">
        <v>81191</v>
      </c>
      <c r="F29" s="183">
        <v>17601149</v>
      </c>
      <c r="G29" s="183">
        <v>643188</v>
      </c>
      <c r="H29" s="184">
        <v>62394</v>
      </c>
      <c r="I29" s="183">
        <v>149521</v>
      </c>
      <c r="J29" s="183">
        <v>151151</v>
      </c>
      <c r="K29" s="183">
        <v>326870</v>
      </c>
      <c r="L29" s="183">
        <f>F29+(G29+H29+I29+J29)*10+K29</f>
        <v>27990559</v>
      </c>
      <c r="M29" s="183">
        <f>N29/N29*100</f>
        <v>100</v>
      </c>
      <c r="N29" s="183">
        <v>75845455</v>
      </c>
      <c r="O29" s="191">
        <f>(D29-E29)/L29</f>
        <v>0.05991345153199691</v>
      </c>
      <c r="P29" s="191">
        <v>0.04</v>
      </c>
      <c r="Q29" s="191" t="str">
        <f>IF(O29&gt;P29,"ДА","НЕТ")</f>
        <v>ДА</v>
      </c>
      <c r="R29" s="191" t="s">
        <v>39</v>
      </c>
      <c r="S29" s="191" t="s">
        <v>39</v>
      </c>
      <c r="T29" s="192">
        <v>5.63</v>
      </c>
      <c r="U29" s="192">
        <v>23.53</v>
      </c>
      <c r="V29" s="192">
        <v>43.22</v>
      </c>
      <c r="W29" s="192">
        <v>29.31</v>
      </c>
      <c r="X29" s="183" t="str">
        <f>IF(V29&gt;W29,"ДА","НЕТ")</f>
        <v>ДА</v>
      </c>
      <c r="Y29" s="192" t="s">
        <v>29</v>
      </c>
      <c r="Z29" s="200" t="s">
        <v>26</v>
      </c>
      <c r="AA29" s="53"/>
      <c r="AB29" s="54"/>
    </row>
    <row r="30" spans="1:28" s="49" customFormat="1" ht="47.25" customHeight="1">
      <c r="A30" s="199">
        <v>10</v>
      </c>
      <c r="B30" s="197" t="s">
        <v>36</v>
      </c>
      <c r="C30" s="197"/>
      <c r="D30" s="184">
        <v>3045884</v>
      </c>
      <c r="E30" s="183">
        <v>365231</v>
      </c>
      <c r="F30" s="183">
        <v>41714690</v>
      </c>
      <c r="G30" s="183">
        <v>370135</v>
      </c>
      <c r="H30" s="184">
        <v>73262</v>
      </c>
      <c r="I30" s="183">
        <v>434352</v>
      </c>
      <c r="J30" s="183">
        <v>85525</v>
      </c>
      <c r="K30" s="183">
        <v>294108</v>
      </c>
      <c r="L30" s="183">
        <f>F30+(G30+H30+I30+J30)*10+K30</f>
        <v>51641538</v>
      </c>
      <c r="M30" s="183">
        <f>N30/N30*100</f>
        <v>100</v>
      </c>
      <c r="N30" s="183">
        <v>72334871</v>
      </c>
      <c r="O30" s="191">
        <f>(D30-E30)/L30</f>
        <v>0.051908852908292544</v>
      </c>
      <c r="P30" s="191">
        <v>0.04</v>
      </c>
      <c r="Q30" s="191" t="str">
        <f>IF(O30&gt;P30,"ДА","НЕТ")</f>
        <v>ДА</v>
      </c>
      <c r="R30" s="191" t="s">
        <v>39</v>
      </c>
      <c r="S30" s="191" t="s">
        <v>39</v>
      </c>
      <c r="T30" s="192">
        <v>7.09</v>
      </c>
      <c r="U30" s="192">
        <v>19.02</v>
      </c>
      <c r="V30" s="192">
        <v>34.23</v>
      </c>
      <c r="W30" s="192">
        <v>29.31</v>
      </c>
      <c r="X30" s="183" t="str">
        <f>IF(V30&gt;W30,"ДА","НЕТ")</f>
        <v>ДА</v>
      </c>
      <c r="Y30" s="192" t="s">
        <v>26</v>
      </c>
      <c r="Z30" s="200" t="s">
        <v>26</v>
      </c>
      <c r="AA30" s="53"/>
      <c r="AB30" s="54"/>
    </row>
    <row r="31" spans="1:28" s="49" customFormat="1" ht="47.25" customHeight="1">
      <c r="A31" s="199">
        <v>11</v>
      </c>
      <c r="B31" s="197" t="s">
        <v>100</v>
      </c>
      <c r="C31" s="197"/>
      <c r="D31" s="184">
        <v>2656411</v>
      </c>
      <c r="E31" s="183">
        <v>225802</v>
      </c>
      <c r="F31" s="183">
        <v>29228011</v>
      </c>
      <c r="G31" s="183">
        <v>428686</v>
      </c>
      <c r="H31" s="184">
        <v>38394</v>
      </c>
      <c r="I31" s="183">
        <v>78593</v>
      </c>
      <c r="J31" s="183">
        <v>577288</v>
      </c>
      <c r="K31" s="183">
        <v>338485</v>
      </c>
      <c r="L31" s="183">
        <f>F31+(G31+H31+I31+J31)*10+K31</f>
        <v>40796106</v>
      </c>
      <c r="M31" s="183">
        <f>N31/N31*100</f>
        <v>100</v>
      </c>
      <c r="N31" s="183">
        <v>60252900</v>
      </c>
      <c r="O31" s="191">
        <f>(D31-E31)/L31</f>
        <v>0.059579436331496934</v>
      </c>
      <c r="P31" s="191">
        <v>0.04</v>
      </c>
      <c r="Q31" s="191" t="str">
        <f>IF(O31&gt;P31,"ДА","НЕТ")</f>
        <v>ДА</v>
      </c>
      <c r="R31" s="191" t="s">
        <v>39</v>
      </c>
      <c r="S31" s="191" t="s">
        <v>39</v>
      </c>
      <c r="T31" s="192">
        <v>4.11</v>
      </c>
      <c r="U31" s="192">
        <v>12.84</v>
      </c>
      <c r="V31" s="192">
        <v>42.28</v>
      </c>
      <c r="W31" s="192">
        <v>29.31</v>
      </c>
      <c r="X31" s="183" t="str">
        <f>IF(V31&gt;W31,"ДА","НЕТ")</f>
        <v>ДА</v>
      </c>
      <c r="Y31" s="192" t="s">
        <v>29</v>
      </c>
      <c r="Z31" s="200" t="s">
        <v>26</v>
      </c>
      <c r="AA31" s="53"/>
      <c r="AB31" s="54"/>
    </row>
    <row r="32" spans="1:28" s="49" customFormat="1" ht="47.25" customHeight="1">
      <c r="A32" s="199">
        <v>12</v>
      </c>
      <c r="B32" s="197" t="s">
        <v>101</v>
      </c>
      <c r="C32" s="197"/>
      <c r="D32" s="184">
        <v>3113445</v>
      </c>
      <c r="E32" s="183">
        <v>29395</v>
      </c>
      <c r="F32" s="183">
        <v>36452267</v>
      </c>
      <c r="G32" s="183">
        <v>408622</v>
      </c>
      <c r="H32" s="184">
        <v>21760</v>
      </c>
      <c r="I32" s="183">
        <v>51293</v>
      </c>
      <c r="J32" s="183">
        <v>127793</v>
      </c>
      <c r="K32" s="183">
        <v>397640</v>
      </c>
      <c r="L32" s="183">
        <f>F32+(G32+H32+I32+J32)*10+K32</f>
        <v>42944587</v>
      </c>
      <c r="M32" s="183">
        <f>N32/N32*100</f>
        <v>100</v>
      </c>
      <c r="N32" s="183">
        <v>108282498</v>
      </c>
      <c r="O32" s="191">
        <f>(D32-E32)/L32</f>
        <v>0.07181463871104407</v>
      </c>
      <c r="P32" s="191">
        <v>0.04</v>
      </c>
      <c r="Q32" s="191" t="str">
        <f>IF(O32&gt;P32,"ДА","НЕТ")</f>
        <v>ДА</v>
      </c>
      <c r="R32" s="191" t="s">
        <v>39</v>
      </c>
      <c r="S32" s="191" t="s">
        <v>39</v>
      </c>
      <c r="T32" s="192">
        <v>5.8</v>
      </c>
      <c r="U32" s="192">
        <v>22.58</v>
      </c>
      <c r="V32" s="192">
        <v>53.58</v>
      </c>
      <c r="W32" s="192">
        <v>29.31</v>
      </c>
      <c r="X32" s="183" t="str">
        <f>IF(V32&gt;W32,"ДА","НЕТ")</f>
        <v>ДА</v>
      </c>
      <c r="Y32" s="192" t="s">
        <v>29</v>
      </c>
      <c r="Z32" s="200" t="s">
        <v>26</v>
      </c>
      <c r="AA32" s="53"/>
      <c r="AB32" s="54"/>
    </row>
    <row r="33" spans="1:28" s="49" customFormat="1" ht="47.25" customHeight="1">
      <c r="A33" s="261">
        <v>13</v>
      </c>
      <c r="B33" s="262" t="s">
        <v>37</v>
      </c>
      <c r="C33" s="262"/>
      <c r="D33" s="263">
        <v>962879</v>
      </c>
      <c r="E33" s="264">
        <v>52731</v>
      </c>
      <c r="F33" s="264">
        <v>12145563</v>
      </c>
      <c r="G33" s="264">
        <v>355464</v>
      </c>
      <c r="H33" s="263">
        <v>32687</v>
      </c>
      <c r="I33" s="264">
        <v>13256</v>
      </c>
      <c r="J33" s="264">
        <v>120156</v>
      </c>
      <c r="K33" s="264">
        <v>0</v>
      </c>
      <c r="L33" s="264">
        <f>F33+(G33+H33+I33+J33)*10+K33</f>
        <v>17361193</v>
      </c>
      <c r="M33" s="264">
        <f>N33/N33*100</f>
        <v>100</v>
      </c>
      <c r="N33" s="264">
        <v>57137332</v>
      </c>
      <c r="O33" s="265">
        <f>(D33-E33)/L33</f>
        <v>0.05242427752516777</v>
      </c>
      <c r="P33" s="265">
        <v>0.04</v>
      </c>
      <c r="Q33" s="265" t="str">
        <f>IF(O33&gt;P33,"ДА","НЕТ")</f>
        <v>ДА</v>
      </c>
      <c r="R33" s="265" t="s">
        <v>39</v>
      </c>
      <c r="S33" s="265" t="s">
        <v>39</v>
      </c>
      <c r="T33" s="266">
        <v>6.11</v>
      </c>
      <c r="U33" s="266">
        <v>31.67</v>
      </c>
      <c r="V33" s="266" t="s">
        <v>29</v>
      </c>
      <c r="W33" s="266">
        <v>29.31</v>
      </c>
      <c r="X33" s="264" t="s">
        <v>29</v>
      </c>
      <c r="Y33" s="266" t="s">
        <v>29</v>
      </c>
      <c r="Z33" s="267" t="s">
        <v>26</v>
      </c>
      <c r="AA33" s="53"/>
      <c r="AB33" s="54"/>
    </row>
    <row r="34" spans="1:26" s="57" customFormat="1" ht="47.25" customHeight="1">
      <c r="A34" s="304" t="s">
        <v>38</v>
      </c>
      <c r="B34" s="304"/>
      <c r="C34" s="304"/>
      <c r="D34" s="202" t="s">
        <v>39</v>
      </c>
      <c r="E34" s="202" t="s">
        <v>39</v>
      </c>
      <c r="F34" s="202" t="s">
        <v>39</v>
      </c>
      <c r="G34" s="202" t="s">
        <v>39</v>
      </c>
      <c r="H34" s="202" t="s">
        <v>39</v>
      </c>
      <c r="I34" s="202" t="s">
        <v>39</v>
      </c>
      <c r="J34" s="202" t="s">
        <v>39</v>
      </c>
      <c r="K34" s="202" t="s">
        <v>39</v>
      </c>
      <c r="L34" s="202" t="s">
        <v>39</v>
      </c>
      <c r="M34" s="202"/>
      <c r="N34" s="202" t="s">
        <v>39</v>
      </c>
      <c r="O34" s="202" t="s">
        <v>39</v>
      </c>
      <c r="P34" s="202" t="s">
        <v>39</v>
      </c>
      <c r="Q34" s="202" t="s">
        <v>39</v>
      </c>
      <c r="R34" s="202" t="s">
        <v>39</v>
      </c>
      <c r="S34" s="202" t="s">
        <v>39</v>
      </c>
      <c r="T34" s="206">
        <v>4.17</v>
      </c>
      <c r="U34" s="206">
        <v>16.95</v>
      </c>
      <c r="V34" s="206">
        <v>44.11</v>
      </c>
      <c r="W34" s="202" t="s">
        <v>39</v>
      </c>
      <c r="X34" s="202" t="s">
        <v>39</v>
      </c>
      <c r="Y34" s="202" t="s">
        <v>39</v>
      </c>
      <c r="Z34" s="202" t="s">
        <v>39</v>
      </c>
    </row>
    <row r="35" spans="1:26" s="57" customFormat="1" ht="47.25" customHeight="1">
      <c r="A35" s="295" t="s">
        <v>40</v>
      </c>
      <c r="B35" s="295"/>
      <c r="C35" s="295"/>
      <c r="D35" s="296" t="s">
        <v>39</v>
      </c>
      <c r="E35" s="296" t="s">
        <v>39</v>
      </c>
      <c r="F35" s="296" t="s">
        <v>39</v>
      </c>
      <c r="G35" s="296" t="s">
        <v>39</v>
      </c>
      <c r="H35" s="296" t="s">
        <v>39</v>
      </c>
      <c r="I35" s="296" t="s">
        <v>39</v>
      </c>
      <c r="J35" s="296" t="s">
        <v>39</v>
      </c>
      <c r="K35" s="296" t="s">
        <v>39</v>
      </c>
      <c r="L35" s="296" t="s">
        <v>39</v>
      </c>
      <c r="M35" s="296"/>
      <c r="N35" s="296" t="s">
        <v>39</v>
      </c>
      <c r="O35" s="296" t="s">
        <v>39</v>
      </c>
      <c r="P35" s="296" t="s">
        <v>39</v>
      </c>
      <c r="Q35" s="296" t="s">
        <v>39</v>
      </c>
      <c r="R35" s="296" t="s">
        <v>39</v>
      </c>
      <c r="S35" s="296" t="s">
        <v>39</v>
      </c>
      <c r="T35" s="296" t="s">
        <v>39</v>
      </c>
      <c r="U35" s="296" t="s">
        <v>39</v>
      </c>
      <c r="V35" s="244">
        <v>41.88</v>
      </c>
      <c r="W35" s="296" t="s">
        <v>39</v>
      </c>
      <c r="X35" s="296" t="s">
        <v>39</v>
      </c>
      <c r="Y35" s="296" t="s">
        <v>39</v>
      </c>
      <c r="Z35" s="296" t="s">
        <v>39</v>
      </c>
    </row>
    <row r="36" spans="1:26" s="57" customFormat="1" ht="11.25" customHeight="1">
      <c r="A36" s="8"/>
      <c r="B36" s="8"/>
      <c r="C36" s="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9"/>
      <c r="W36" s="58"/>
      <c r="X36" s="58"/>
      <c r="Y36" s="58"/>
      <c r="Z36" s="58"/>
    </row>
    <row r="37" spans="1:26" s="57" customFormat="1" ht="15.75" customHeight="1">
      <c r="A37" s="60" t="s">
        <v>41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8"/>
      <c r="N37" s="8"/>
      <c r="O37" s="1"/>
      <c r="P37" s="1"/>
      <c r="Q37" s="1"/>
      <c r="R37" s="1"/>
      <c r="S37" s="1"/>
      <c r="T37" s="59"/>
      <c r="U37" s="59"/>
      <c r="V37" s="59"/>
      <c r="W37" s="59"/>
      <c r="X37" s="59"/>
      <c r="Y37" s="59"/>
      <c r="Z37" s="59"/>
    </row>
    <row r="38" spans="1:26" s="57" customFormat="1" ht="36.75" customHeight="1">
      <c r="A38" s="61"/>
      <c r="B38" s="8"/>
      <c r="C38" s="8"/>
      <c r="D38" s="8"/>
      <c r="E38" s="8"/>
      <c r="F38" s="8"/>
      <c r="G38" s="8"/>
      <c r="H38" s="8"/>
      <c r="I38" s="8"/>
      <c r="J38" s="8"/>
      <c r="K38" s="8"/>
      <c r="L38" s="62"/>
      <c r="M38" s="62"/>
      <c r="N38" s="8"/>
      <c r="O38" s="1"/>
      <c r="P38" s="1"/>
      <c r="Q38" s="1"/>
      <c r="R38" s="1"/>
      <c r="S38" s="1"/>
      <c r="T38" s="59"/>
      <c r="U38" s="63">
        <v>1</v>
      </c>
      <c r="V38" s="2" t="s">
        <v>42</v>
      </c>
      <c r="W38" s="3"/>
      <c r="X38" s="3"/>
      <c r="Y38" s="3"/>
      <c r="Z38" s="4">
        <v>12</v>
      </c>
    </row>
    <row r="39" spans="1:26" s="57" customFormat="1" ht="4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1"/>
      <c r="Q39" s="1"/>
      <c r="R39" s="1"/>
      <c r="S39" s="1"/>
      <c r="T39" s="59"/>
      <c r="U39" s="65"/>
      <c r="V39" s="5" t="s">
        <v>43</v>
      </c>
      <c r="W39" s="6"/>
      <c r="X39" s="6"/>
      <c r="Y39" s="6"/>
      <c r="Z39" s="7">
        <v>0</v>
      </c>
    </row>
    <row r="40" spans="1:26" s="57" customFormat="1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"/>
      <c r="P40" s="1"/>
      <c r="Q40" s="1"/>
      <c r="R40" s="1"/>
      <c r="S40" s="1"/>
      <c r="T40" s="59"/>
      <c r="U40" s="63">
        <v>2</v>
      </c>
      <c r="V40" s="9" t="s">
        <v>44</v>
      </c>
      <c r="W40" s="66"/>
      <c r="X40" s="66"/>
      <c r="Y40" s="66"/>
      <c r="Z40" s="4">
        <v>13</v>
      </c>
    </row>
    <row r="41" spans="1:26" s="57" customFormat="1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/>
      <c r="P41" s="1"/>
      <c r="Q41" s="1"/>
      <c r="R41" s="1"/>
      <c r="S41" s="1"/>
      <c r="T41" s="59"/>
      <c r="U41" s="65"/>
      <c r="V41" s="10" t="s">
        <v>45</v>
      </c>
      <c r="W41" s="67"/>
      <c r="X41" s="67"/>
      <c r="Y41" s="67"/>
      <c r="Z41" s="7">
        <v>0</v>
      </c>
    </row>
    <row r="42" spans="21:26" ht="15.75" customHeight="1">
      <c r="U42" s="63">
        <v>3</v>
      </c>
      <c r="V42" s="9" t="s">
        <v>46</v>
      </c>
      <c r="W42" s="66"/>
      <c r="X42" s="66"/>
      <c r="Y42" s="66"/>
      <c r="Z42" s="4">
        <v>13</v>
      </c>
    </row>
    <row r="43" spans="21:26" ht="14.25" customHeight="1">
      <c r="U43" s="65"/>
      <c r="V43" s="10" t="s">
        <v>47</v>
      </c>
      <c r="W43" s="67"/>
      <c r="X43" s="67"/>
      <c r="Y43" s="67"/>
      <c r="Z43" s="7">
        <v>0</v>
      </c>
    </row>
    <row r="44" spans="21:26" ht="15.75" customHeight="1">
      <c r="U44" s="68"/>
      <c r="V44" s="12"/>
      <c r="W44" s="69"/>
      <c r="X44" s="69"/>
      <c r="Y44" s="69"/>
      <c r="Z44" s="13"/>
    </row>
    <row r="45" spans="1:26" ht="54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</sheetData>
  <sheetProtection/>
  <mergeCells count="98">
    <mergeCell ref="B14:C14"/>
    <mergeCell ref="B30:C30"/>
    <mergeCell ref="B29:C29"/>
    <mergeCell ref="O15:O16"/>
    <mergeCell ref="O18:O19"/>
    <mergeCell ref="B18:B19"/>
    <mergeCell ref="B22:C22"/>
    <mergeCell ref="B23:C23"/>
    <mergeCell ref="B28:C28"/>
    <mergeCell ref="Y18:Y19"/>
    <mergeCell ref="W15:W17"/>
    <mergeCell ref="K12:K13"/>
    <mergeCell ref="O12:O13"/>
    <mergeCell ref="T21:T22"/>
    <mergeCell ref="Z23:Z24"/>
    <mergeCell ref="U21:U22"/>
    <mergeCell ref="V21:V22"/>
    <mergeCell ref="X21:X22"/>
    <mergeCell ref="Z21:Z22"/>
    <mergeCell ref="Z15:Z17"/>
    <mergeCell ref="Z18:Z20"/>
    <mergeCell ref="V41:Y41"/>
    <mergeCell ref="V12:V13"/>
    <mergeCell ref="A15:A17"/>
    <mergeCell ref="A18:A20"/>
    <mergeCell ref="A21:A22"/>
    <mergeCell ref="B15:B16"/>
    <mergeCell ref="Q18:Q19"/>
    <mergeCell ref="T12:T13"/>
    <mergeCell ref="Q12:Q13"/>
    <mergeCell ref="V38:Y38"/>
    <mergeCell ref="V39:Y39"/>
    <mergeCell ref="X12:X13"/>
    <mergeCell ref="X15:X17"/>
    <mergeCell ref="T15:T17"/>
    <mergeCell ref="U18:U20"/>
    <mergeCell ref="W23:W24"/>
    <mergeCell ref="X18:X20"/>
    <mergeCell ref="Y15:Y16"/>
    <mergeCell ref="U15:U17"/>
    <mergeCell ref="B26:C26"/>
    <mergeCell ref="A35:C35"/>
    <mergeCell ref="A45:Z45"/>
    <mergeCell ref="U38:U39"/>
    <mergeCell ref="U40:U41"/>
    <mergeCell ref="U42:U43"/>
    <mergeCell ref="V40:Y40"/>
    <mergeCell ref="V42:Y42"/>
    <mergeCell ref="B27:C27"/>
    <mergeCell ref="S15:S17"/>
    <mergeCell ref="B31:C31"/>
    <mergeCell ref="V43:Y43"/>
    <mergeCell ref="R12:R13"/>
    <mergeCell ref="R15:R17"/>
    <mergeCell ref="P15:P16"/>
    <mergeCell ref="Q15:Q16"/>
    <mergeCell ref="P18:P19"/>
    <mergeCell ref="T18:T20"/>
    <mergeCell ref="W12:W13"/>
    <mergeCell ref="G12:J12"/>
    <mergeCell ref="Z11:Z13"/>
    <mergeCell ref="A34:C34"/>
    <mergeCell ref="A11:A13"/>
    <mergeCell ref="S12:S13"/>
    <mergeCell ref="F12:F13"/>
    <mergeCell ref="U12:U13"/>
    <mergeCell ref="R18:R20"/>
    <mergeCell ref="V18:V20"/>
    <mergeCell ref="V15:V17"/>
    <mergeCell ref="S18:S20"/>
    <mergeCell ref="S21:S22"/>
    <mergeCell ref="W21:W22"/>
    <mergeCell ref="W18:W20"/>
    <mergeCell ref="S23:S24"/>
    <mergeCell ref="X23:X24"/>
    <mergeCell ref="T23:T24"/>
    <mergeCell ref="U23:U24"/>
    <mergeCell ref="V23:V24"/>
    <mergeCell ref="T11:X11"/>
    <mergeCell ref="D11:S11"/>
    <mergeCell ref="A9:Z9"/>
    <mergeCell ref="E12:E13"/>
    <mergeCell ref="Y11:Y13"/>
    <mergeCell ref="B11:C13"/>
    <mergeCell ref="D12:D13"/>
    <mergeCell ref="L12:L13"/>
    <mergeCell ref="N12:N13"/>
    <mergeCell ref="P12:P13"/>
    <mergeCell ref="A46:O46"/>
    <mergeCell ref="A37:L37"/>
    <mergeCell ref="R21:R22"/>
    <mergeCell ref="R23:R24"/>
    <mergeCell ref="B33:C33"/>
    <mergeCell ref="B32:C32"/>
    <mergeCell ref="B25:C25"/>
    <mergeCell ref="B24:C24"/>
    <mergeCell ref="A23:A24"/>
    <mergeCell ref="B21:C21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7"/>
  <sheetViews>
    <sheetView zoomScale="70" zoomScaleNormal="70" zoomScalePageLayoutView="0" workbookViewId="0" topLeftCell="A1">
      <selection activeCell="A34" sqref="A34:Z35"/>
    </sheetView>
  </sheetViews>
  <sheetFormatPr defaultColWidth="9.00390625" defaultRowHeight="12.75"/>
  <cols>
    <col min="1" max="1" width="7.625" style="74" customWidth="1"/>
    <col min="2" max="2" width="33.375" style="24" customWidth="1"/>
    <col min="3" max="6" width="16.00390625" style="24" customWidth="1"/>
    <col min="7" max="7" width="17.25390625" style="24" customWidth="1"/>
    <col min="8" max="10" width="16.00390625" style="24" customWidth="1"/>
    <col min="11" max="12" width="18.75390625" style="24" customWidth="1"/>
    <col min="13" max="16" width="15.375" style="24" customWidth="1"/>
    <col min="17" max="17" width="15.00390625" style="24" customWidth="1"/>
    <col min="18" max="21" width="14.75390625" style="24" customWidth="1"/>
    <col min="22" max="22" width="14.25390625" style="24" customWidth="1"/>
    <col min="23" max="23" width="15.125" style="24" customWidth="1"/>
    <col min="24" max="24" width="15.75390625" style="24" customWidth="1"/>
    <col min="25" max="25" width="17.00390625" style="24" customWidth="1"/>
    <col min="26" max="26" width="14.25390625" style="24" customWidth="1"/>
    <col min="27" max="16384" width="9.125" style="24" customWidth="1"/>
  </cols>
  <sheetData>
    <row r="2" spans="1:24" ht="42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2:24" ht="16.5" thickBot="1">
      <c r="B3" s="75"/>
      <c r="C3" s="75"/>
      <c r="D3" s="75"/>
      <c r="E3" s="75"/>
      <c r="F3" s="75"/>
      <c r="G3" s="75"/>
      <c r="H3" s="75"/>
      <c r="I3" s="75"/>
      <c r="J3" s="75"/>
      <c r="Q3" s="76"/>
      <c r="R3" s="76"/>
      <c r="S3" s="76"/>
      <c r="X3" s="76" t="s">
        <v>0</v>
      </c>
    </row>
    <row r="4" spans="1:24" ht="18.75" customHeight="1">
      <c r="A4" s="112" t="s">
        <v>1</v>
      </c>
      <c r="B4" s="113" t="s">
        <v>2</v>
      </c>
      <c r="C4" s="114" t="s">
        <v>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114" t="s">
        <v>4</v>
      </c>
      <c r="S4" s="115"/>
      <c r="T4" s="115"/>
      <c r="U4" s="115"/>
      <c r="V4" s="116"/>
      <c r="W4" s="117" t="s">
        <v>5</v>
      </c>
      <c r="X4" s="118" t="s">
        <v>6</v>
      </c>
    </row>
    <row r="5" spans="1:24" ht="18.75" customHeight="1">
      <c r="A5" s="119"/>
      <c r="B5" s="120"/>
      <c r="C5" s="121" t="s">
        <v>7</v>
      </c>
      <c r="D5" s="122" t="s">
        <v>8</v>
      </c>
      <c r="E5" s="122" t="s">
        <v>9</v>
      </c>
      <c r="F5" s="123" t="s">
        <v>10</v>
      </c>
      <c r="G5" s="124"/>
      <c r="H5" s="124"/>
      <c r="I5" s="125"/>
      <c r="J5" s="122" t="s">
        <v>11</v>
      </c>
      <c r="K5" s="122" t="s">
        <v>12</v>
      </c>
      <c r="L5" s="122" t="s">
        <v>13</v>
      </c>
      <c r="M5" s="122" t="s">
        <v>14</v>
      </c>
      <c r="N5" s="122" t="s">
        <v>15</v>
      </c>
      <c r="O5" s="122" t="s">
        <v>16</v>
      </c>
      <c r="P5" s="122" t="s">
        <v>17</v>
      </c>
      <c r="Q5" s="126" t="s">
        <v>18</v>
      </c>
      <c r="R5" s="121" t="s">
        <v>57</v>
      </c>
      <c r="S5" s="122" t="s">
        <v>56</v>
      </c>
      <c r="T5" s="122" t="s">
        <v>55</v>
      </c>
      <c r="U5" s="122" t="s">
        <v>19</v>
      </c>
      <c r="V5" s="126" t="s">
        <v>20</v>
      </c>
      <c r="W5" s="127"/>
      <c r="X5" s="128"/>
    </row>
    <row r="6" spans="1:24" s="81" customFormat="1" ht="120" customHeight="1">
      <c r="A6" s="129"/>
      <c r="B6" s="130"/>
      <c r="C6" s="119"/>
      <c r="D6" s="131"/>
      <c r="E6" s="131"/>
      <c r="F6" s="79" t="s">
        <v>48</v>
      </c>
      <c r="G6" s="79" t="s">
        <v>21</v>
      </c>
      <c r="H6" s="80" t="s">
        <v>22</v>
      </c>
      <c r="I6" s="80" t="s">
        <v>23</v>
      </c>
      <c r="J6" s="131"/>
      <c r="K6" s="131"/>
      <c r="L6" s="131"/>
      <c r="M6" s="131"/>
      <c r="N6" s="131"/>
      <c r="O6" s="131"/>
      <c r="P6" s="131"/>
      <c r="Q6" s="128"/>
      <c r="R6" s="119"/>
      <c r="S6" s="131"/>
      <c r="T6" s="131"/>
      <c r="U6" s="131"/>
      <c r="V6" s="128"/>
      <c r="W6" s="132"/>
      <c r="X6" s="133"/>
    </row>
    <row r="7" spans="1:24" s="81" customFormat="1" ht="24" customHeight="1">
      <c r="A7" s="134">
        <v>1</v>
      </c>
      <c r="B7" s="135">
        <v>2</v>
      </c>
      <c r="C7" s="134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/>
      <c r="P7" s="82">
        <v>15</v>
      </c>
      <c r="Q7" s="136">
        <v>16</v>
      </c>
      <c r="R7" s="134">
        <v>17</v>
      </c>
      <c r="S7" s="82">
        <v>18</v>
      </c>
      <c r="T7" s="82">
        <v>19</v>
      </c>
      <c r="U7" s="82">
        <v>20</v>
      </c>
      <c r="V7" s="136">
        <v>21</v>
      </c>
      <c r="W7" s="137">
        <v>22</v>
      </c>
      <c r="X7" s="136">
        <v>23</v>
      </c>
    </row>
    <row r="8" spans="1:24" s="81" customFormat="1" ht="47.25" customHeight="1">
      <c r="A8" s="290">
        <v>1</v>
      </c>
      <c r="B8" s="291" t="s">
        <v>24</v>
      </c>
      <c r="C8" s="201">
        <v>4239128</v>
      </c>
      <c r="D8" s="201">
        <v>256338</v>
      </c>
      <c r="E8" s="201">
        <f>E9</f>
        <v>124885696</v>
      </c>
      <c r="F8" s="201">
        <f>F9</f>
        <v>1640084</v>
      </c>
      <c r="G8" s="201">
        <f>G9</f>
        <v>62347</v>
      </c>
      <c r="H8" s="201">
        <f>H9</f>
        <v>1966182</v>
      </c>
      <c r="I8" s="201">
        <f>I9</f>
        <v>2592751</v>
      </c>
      <c r="J8" s="201">
        <v>618402</v>
      </c>
      <c r="K8" s="201">
        <f aca="true" t="shared" si="0" ref="K8:K25">E8+(F8+G8+H8+I8)*10+J8</f>
        <v>188117738</v>
      </c>
      <c r="L8" s="201">
        <f>L9</f>
        <v>249872765</v>
      </c>
      <c r="M8" s="202">
        <f aca="true" t="shared" si="1" ref="M8:M25">(C8-D8)/K8</f>
        <v>0.021171794017638038</v>
      </c>
      <c r="N8" s="202">
        <v>0.016</v>
      </c>
      <c r="O8" s="202" t="str">
        <f aca="true" t="shared" si="2" ref="O8:O25">IF(M8&gt;N8,"ДА","НЕТ")</f>
        <v>ДА</v>
      </c>
      <c r="P8" s="203">
        <f>M8+M9</f>
        <v>0.05430470365030173</v>
      </c>
      <c r="Q8" s="204" t="str">
        <f aca="true" t="shared" si="3" ref="Q8:Q25">IF(P8&gt;0.04,"ДА","НЕТ")</f>
        <v>ДА</v>
      </c>
      <c r="R8" s="205">
        <v>17.88</v>
      </c>
      <c r="S8" s="205">
        <v>11.24</v>
      </c>
      <c r="T8" s="205">
        <v>35.86</v>
      </c>
      <c r="U8" s="205">
        <v>30.226</v>
      </c>
      <c r="V8" s="204" t="str">
        <f>IF(T8&gt;U8,"ДА","НЕТ")</f>
        <v>ДА</v>
      </c>
      <c r="W8" s="206" t="s">
        <v>26</v>
      </c>
      <c r="X8" s="207" t="s">
        <v>26</v>
      </c>
    </row>
    <row r="9" spans="1:26" s="81" customFormat="1" ht="47.25" customHeight="1">
      <c r="A9" s="292"/>
      <c r="B9" s="293" t="s">
        <v>27</v>
      </c>
      <c r="C9" s="210">
        <v>8131011.807697929</v>
      </c>
      <c r="D9" s="210">
        <v>1813321</v>
      </c>
      <c r="E9" s="218">
        <v>124885696</v>
      </c>
      <c r="F9" s="218">
        <v>1640084</v>
      </c>
      <c r="G9" s="218">
        <v>62347</v>
      </c>
      <c r="H9" s="210">
        <v>1966182</v>
      </c>
      <c r="I9" s="210">
        <v>2592751</v>
      </c>
      <c r="J9" s="210">
        <v>3177875.2</v>
      </c>
      <c r="K9" s="210">
        <f t="shared" si="0"/>
        <v>190677211.2</v>
      </c>
      <c r="L9" s="210">
        <v>249872765</v>
      </c>
      <c r="M9" s="211">
        <f t="shared" si="1"/>
        <v>0.033132909632663694</v>
      </c>
      <c r="N9" s="211">
        <v>0.024</v>
      </c>
      <c r="O9" s="211" t="str">
        <f t="shared" si="2"/>
        <v>ДА</v>
      </c>
      <c r="P9" s="212"/>
      <c r="Q9" s="213" t="str">
        <f t="shared" si="3"/>
        <v>НЕТ</v>
      </c>
      <c r="R9" s="214"/>
      <c r="S9" s="214"/>
      <c r="T9" s="214"/>
      <c r="U9" s="214"/>
      <c r="V9" s="213"/>
      <c r="W9" s="215" t="s">
        <v>26</v>
      </c>
      <c r="X9" s="216"/>
      <c r="Y9" s="83"/>
      <c r="Z9" s="84"/>
    </row>
    <row r="10" spans="1:26" s="81" customFormat="1" ht="47.25" customHeight="1">
      <c r="A10" s="245">
        <v>2</v>
      </c>
      <c r="B10" s="294" t="s">
        <v>28</v>
      </c>
      <c r="C10" s="210">
        <v>684172.0014</v>
      </c>
      <c r="D10" s="210">
        <v>7268</v>
      </c>
      <c r="E10" s="210">
        <f>E11</f>
        <v>23403406</v>
      </c>
      <c r="F10" s="210">
        <f>F11</f>
        <v>764402</v>
      </c>
      <c r="G10" s="210">
        <f>G11</f>
        <v>66139</v>
      </c>
      <c r="H10" s="210">
        <f>H11</f>
        <v>31310</v>
      </c>
      <c r="I10" s="210">
        <f>I11</f>
        <v>513086</v>
      </c>
      <c r="J10" s="210">
        <v>87686</v>
      </c>
      <c r="K10" s="210">
        <f t="shared" si="0"/>
        <v>37240462</v>
      </c>
      <c r="L10" s="210">
        <f>L11</f>
        <v>58822629</v>
      </c>
      <c r="M10" s="211">
        <f t="shared" si="1"/>
        <v>0.0181765736794565</v>
      </c>
      <c r="N10" s="211">
        <v>0.016</v>
      </c>
      <c r="O10" s="211" t="str">
        <f t="shared" si="2"/>
        <v>ДА</v>
      </c>
      <c r="P10" s="212">
        <f>M10+M11</f>
        <v>0.04020925427856192</v>
      </c>
      <c r="Q10" s="213" t="str">
        <f t="shared" si="3"/>
        <v>ДА</v>
      </c>
      <c r="R10" s="214">
        <v>6.98</v>
      </c>
      <c r="S10" s="214">
        <v>21.67</v>
      </c>
      <c r="T10" s="214">
        <v>49.58</v>
      </c>
      <c r="U10" s="214">
        <v>30.226</v>
      </c>
      <c r="V10" s="213" t="str">
        <f>IF(T10&gt;U10,"ДА","НЕТ")</f>
        <v>ДА</v>
      </c>
      <c r="W10" s="215" t="s">
        <v>29</v>
      </c>
      <c r="X10" s="216" t="s">
        <v>26</v>
      </c>
      <c r="Y10" s="83"/>
      <c r="Z10" s="84"/>
    </row>
    <row r="11" spans="1:26" s="81" customFormat="1" ht="47.25" customHeight="1">
      <c r="A11" s="245"/>
      <c r="B11" s="246" t="s">
        <v>54</v>
      </c>
      <c r="C11" s="210">
        <v>884460</v>
      </c>
      <c r="D11" s="210">
        <v>59300</v>
      </c>
      <c r="E11" s="210">
        <v>23403406</v>
      </c>
      <c r="F11" s="210">
        <v>764402</v>
      </c>
      <c r="G11" s="210">
        <v>66139</v>
      </c>
      <c r="H11" s="210">
        <v>31310</v>
      </c>
      <c r="I11" s="210">
        <v>513086</v>
      </c>
      <c r="J11" s="210">
        <v>298863</v>
      </c>
      <c r="K11" s="210">
        <f t="shared" si="0"/>
        <v>37451639</v>
      </c>
      <c r="L11" s="210">
        <v>58822629</v>
      </c>
      <c r="M11" s="211">
        <f t="shared" si="1"/>
        <v>0.022032680599105424</v>
      </c>
      <c r="N11" s="211">
        <v>0.024</v>
      </c>
      <c r="O11" s="211" t="str">
        <f t="shared" si="2"/>
        <v>НЕТ</v>
      </c>
      <c r="P11" s="212"/>
      <c r="Q11" s="213" t="str">
        <f t="shared" si="3"/>
        <v>НЕТ</v>
      </c>
      <c r="R11" s="214"/>
      <c r="S11" s="214"/>
      <c r="T11" s="214"/>
      <c r="U11" s="214"/>
      <c r="V11" s="213"/>
      <c r="W11" s="215" t="s">
        <v>29</v>
      </c>
      <c r="X11" s="216"/>
      <c r="Y11" s="83"/>
      <c r="Z11" s="84"/>
    </row>
    <row r="12" spans="1:26" s="81" customFormat="1" ht="47.25" customHeight="1">
      <c r="A12" s="245">
        <v>3</v>
      </c>
      <c r="B12" s="294" t="s">
        <v>31</v>
      </c>
      <c r="C12" s="210">
        <v>153708</v>
      </c>
      <c r="D12" s="210">
        <v>229845</v>
      </c>
      <c r="E12" s="210">
        <f>E13</f>
        <v>7756040</v>
      </c>
      <c r="F12" s="210">
        <f>F13</f>
        <v>224839</v>
      </c>
      <c r="G12" s="210">
        <f>G13</f>
        <v>14165</v>
      </c>
      <c r="H12" s="210">
        <f>H13</f>
        <v>43101</v>
      </c>
      <c r="I12" s="210">
        <f>I13</f>
        <v>358907</v>
      </c>
      <c r="J12" s="210">
        <v>41818</v>
      </c>
      <c r="K12" s="210">
        <f t="shared" si="0"/>
        <v>14207978</v>
      </c>
      <c r="L12" s="210">
        <f>L13</f>
        <v>23154395.23223361</v>
      </c>
      <c r="M12" s="211">
        <f t="shared" si="1"/>
        <v>-0.005358749851667844</v>
      </c>
      <c r="N12" s="211">
        <v>0.012</v>
      </c>
      <c r="O12" s="211" t="str">
        <f t="shared" si="2"/>
        <v>НЕТ</v>
      </c>
      <c r="P12" s="212">
        <f>M12+M13</f>
        <v>-0.05260126299566734</v>
      </c>
      <c r="Q12" s="213" t="str">
        <f t="shared" si="3"/>
        <v>НЕТ</v>
      </c>
      <c r="R12" s="214">
        <v>-7.28</v>
      </c>
      <c r="S12" s="214">
        <v>3.91</v>
      </c>
      <c r="T12" s="214">
        <v>22.33</v>
      </c>
      <c r="U12" s="214">
        <v>30.226</v>
      </c>
      <c r="V12" s="213" t="str">
        <f>IF(T12&gt;U12,"ДА","НЕТ")</f>
        <v>НЕТ</v>
      </c>
      <c r="W12" s="215" t="s">
        <v>26</v>
      </c>
      <c r="X12" s="216" t="s">
        <v>25</v>
      </c>
      <c r="Y12" s="83"/>
      <c r="Z12" s="84"/>
    </row>
    <row r="13" spans="1:107" s="81" customFormat="1" ht="47.25" customHeight="1">
      <c r="A13" s="245"/>
      <c r="B13" s="246" t="s">
        <v>32</v>
      </c>
      <c r="C13" s="210">
        <v>1645998</v>
      </c>
      <c r="D13" s="210">
        <v>2315243</v>
      </c>
      <c r="E13" s="218">
        <v>7756040</v>
      </c>
      <c r="F13" s="218">
        <v>224839</v>
      </c>
      <c r="G13" s="218">
        <v>14165</v>
      </c>
      <c r="H13" s="210">
        <v>43101</v>
      </c>
      <c r="I13" s="210">
        <v>358907</v>
      </c>
      <c r="J13" s="210">
        <v>0</v>
      </c>
      <c r="K13" s="210">
        <f t="shared" si="0"/>
        <v>14166160</v>
      </c>
      <c r="L13" s="210">
        <v>23154395.23223361</v>
      </c>
      <c r="M13" s="211">
        <f t="shared" si="1"/>
        <v>-0.0472425131439995</v>
      </c>
      <c r="N13" s="211">
        <v>0.028</v>
      </c>
      <c r="O13" s="211" t="str">
        <f t="shared" si="2"/>
        <v>НЕТ</v>
      </c>
      <c r="P13" s="212"/>
      <c r="Q13" s="213" t="str">
        <f t="shared" si="3"/>
        <v>НЕТ</v>
      </c>
      <c r="R13" s="214"/>
      <c r="S13" s="214"/>
      <c r="T13" s="214"/>
      <c r="U13" s="214"/>
      <c r="V13" s="213"/>
      <c r="W13" s="215" t="s">
        <v>26</v>
      </c>
      <c r="X13" s="216"/>
      <c r="Y13" s="83"/>
      <c r="Z13" s="84"/>
      <c r="DC13" s="27"/>
    </row>
    <row r="14" spans="1:24" ht="47.25" customHeight="1">
      <c r="A14" s="208">
        <v>4</v>
      </c>
      <c r="B14" s="294" t="s">
        <v>33</v>
      </c>
      <c r="C14" s="210">
        <v>2995794</v>
      </c>
      <c r="D14" s="210">
        <v>204710</v>
      </c>
      <c r="E14" s="210">
        <f>E15</f>
        <v>57722225</v>
      </c>
      <c r="F14" s="210">
        <f>F15</f>
        <v>157169</v>
      </c>
      <c r="G14" s="210">
        <f>G15</f>
        <v>159274</v>
      </c>
      <c r="H14" s="210">
        <f>H15</f>
        <v>678035</v>
      </c>
      <c r="I14" s="210">
        <f>I15</f>
        <v>304756</v>
      </c>
      <c r="J14" s="210">
        <v>259733.2</v>
      </c>
      <c r="K14" s="210">
        <f t="shared" si="0"/>
        <v>70974298.2</v>
      </c>
      <c r="L14" s="210">
        <f>L15</f>
        <v>111160403</v>
      </c>
      <c r="M14" s="211">
        <f t="shared" si="1"/>
        <v>0.039325277893343086</v>
      </c>
      <c r="N14" s="211">
        <v>0.016</v>
      </c>
      <c r="O14" s="211" t="str">
        <f t="shared" si="2"/>
        <v>ДА</v>
      </c>
      <c r="P14" s="212">
        <f>M14+M15</f>
        <v>0.07636879929755709</v>
      </c>
      <c r="Q14" s="213" t="str">
        <f t="shared" si="3"/>
        <v>ДА</v>
      </c>
      <c r="R14" s="214">
        <v>13.89</v>
      </c>
      <c r="S14" s="214">
        <v>20.54</v>
      </c>
      <c r="T14" s="214">
        <v>39.41</v>
      </c>
      <c r="U14" s="214">
        <v>30.226</v>
      </c>
      <c r="V14" s="213" t="str">
        <f>IF(T14&gt;U14,"ДА","НЕТ")</f>
        <v>ДА</v>
      </c>
      <c r="W14" s="215" t="s">
        <v>29</v>
      </c>
      <c r="X14" s="216" t="s">
        <v>26</v>
      </c>
    </row>
    <row r="15" spans="1:26" s="81" customFormat="1" ht="47.25" customHeight="1">
      <c r="A15" s="208"/>
      <c r="B15" s="246" t="s">
        <v>34</v>
      </c>
      <c r="C15" s="210">
        <v>2816935</v>
      </c>
      <c r="D15" s="210">
        <v>173924</v>
      </c>
      <c r="E15" s="218">
        <v>57722225</v>
      </c>
      <c r="F15" s="218">
        <v>157169</v>
      </c>
      <c r="G15" s="218">
        <v>159274</v>
      </c>
      <c r="H15" s="210">
        <v>678035</v>
      </c>
      <c r="I15" s="210">
        <v>304756</v>
      </c>
      <c r="J15" s="210">
        <v>634240.4</v>
      </c>
      <c r="K15" s="210">
        <f t="shared" si="0"/>
        <v>71348805.4</v>
      </c>
      <c r="L15" s="210">
        <v>111160403</v>
      </c>
      <c r="M15" s="211">
        <f t="shared" si="1"/>
        <v>0.037043521404214005</v>
      </c>
      <c r="N15" s="211">
        <v>0.024</v>
      </c>
      <c r="O15" s="211" t="str">
        <f t="shared" si="2"/>
        <v>ДА</v>
      </c>
      <c r="P15" s="212"/>
      <c r="Q15" s="213" t="str">
        <f t="shared" si="3"/>
        <v>НЕТ</v>
      </c>
      <c r="R15" s="214"/>
      <c r="S15" s="214"/>
      <c r="T15" s="214"/>
      <c r="U15" s="214"/>
      <c r="V15" s="213"/>
      <c r="W15" s="215" t="s">
        <v>29</v>
      </c>
      <c r="X15" s="216"/>
      <c r="Y15" s="83"/>
      <c r="Z15" s="84"/>
    </row>
    <row r="16" spans="1:26" s="81" customFormat="1" ht="47.25" customHeight="1">
      <c r="A16" s="219">
        <v>5</v>
      </c>
      <c r="B16" s="246" t="s">
        <v>103</v>
      </c>
      <c r="C16" s="210">
        <v>1296454.8</v>
      </c>
      <c r="D16" s="210">
        <v>79444</v>
      </c>
      <c r="E16" s="218">
        <v>15538721</v>
      </c>
      <c r="F16" s="218">
        <v>562063</v>
      </c>
      <c r="G16" s="218">
        <v>30828.5</v>
      </c>
      <c r="H16" s="210">
        <v>184547</v>
      </c>
      <c r="I16" s="210">
        <v>459721.4</v>
      </c>
      <c r="J16" s="210">
        <v>0</v>
      </c>
      <c r="K16" s="210">
        <f t="shared" si="0"/>
        <v>27910320</v>
      </c>
      <c r="L16" s="210">
        <v>41100809</v>
      </c>
      <c r="M16" s="211">
        <f t="shared" si="1"/>
        <v>0.04360432986794849</v>
      </c>
      <c r="N16" s="211">
        <v>0.04</v>
      </c>
      <c r="O16" s="211" t="str">
        <f t="shared" si="2"/>
        <v>ДА</v>
      </c>
      <c r="P16" s="211">
        <f aca="true" t="shared" si="4" ref="P16:P25">M16</f>
        <v>0.04360432986794849</v>
      </c>
      <c r="Q16" s="211" t="str">
        <f t="shared" si="3"/>
        <v>ДА</v>
      </c>
      <c r="R16" s="215">
        <v>3.83</v>
      </c>
      <c r="S16" s="215">
        <v>21.04</v>
      </c>
      <c r="T16" s="215">
        <v>47.75</v>
      </c>
      <c r="U16" s="215">
        <v>30.226</v>
      </c>
      <c r="V16" s="210" t="str">
        <f>IF(T16&gt;U16,"ДА","НЕТ")</f>
        <v>ДА</v>
      </c>
      <c r="W16" s="215" t="s">
        <v>29</v>
      </c>
      <c r="X16" s="220" t="s">
        <v>26</v>
      </c>
      <c r="Y16" s="83"/>
      <c r="Z16" s="84"/>
    </row>
    <row r="17" spans="1:26" s="81" customFormat="1" ht="47.25" customHeight="1">
      <c r="A17" s="219">
        <v>6</v>
      </c>
      <c r="B17" s="246" t="s">
        <v>35</v>
      </c>
      <c r="C17" s="210">
        <v>15087864</v>
      </c>
      <c r="D17" s="210">
        <v>700266</v>
      </c>
      <c r="E17" s="218">
        <v>135553292.4</v>
      </c>
      <c r="F17" s="218">
        <v>647203</v>
      </c>
      <c r="G17" s="218">
        <v>222537</v>
      </c>
      <c r="H17" s="210">
        <v>2302341</v>
      </c>
      <c r="I17" s="210">
        <v>429378</v>
      </c>
      <c r="J17" s="210">
        <v>1720752</v>
      </c>
      <c r="K17" s="210">
        <f t="shared" si="0"/>
        <v>173288634.4</v>
      </c>
      <c r="L17" s="210">
        <v>298781294</v>
      </c>
      <c r="M17" s="211">
        <f t="shared" si="1"/>
        <v>0.08302678389622072</v>
      </c>
      <c r="N17" s="211">
        <v>0.04</v>
      </c>
      <c r="O17" s="211" t="str">
        <f t="shared" si="2"/>
        <v>ДА</v>
      </c>
      <c r="P17" s="211">
        <f t="shared" si="4"/>
        <v>0.08302678389622072</v>
      </c>
      <c r="Q17" s="211" t="str">
        <f t="shared" si="3"/>
        <v>ДА</v>
      </c>
      <c r="R17" s="215">
        <v>10.4</v>
      </c>
      <c r="S17" s="215">
        <v>19.55</v>
      </c>
      <c r="T17" s="215">
        <v>36.11</v>
      </c>
      <c r="U17" s="215">
        <v>30.226</v>
      </c>
      <c r="V17" s="210" t="s">
        <v>26</v>
      </c>
      <c r="W17" s="215" t="s">
        <v>26</v>
      </c>
      <c r="X17" s="220" t="s">
        <v>26</v>
      </c>
      <c r="Y17" s="83"/>
      <c r="Z17" s="84"/>
    </row>
    <row r="18" spans="1:27" s="81" customFormat="1" ht="47.25" customHeight="1">
      <c r="A18" s="219">
        <v>7</v>
      </c>
      <c r="B18" s="246" t="s">
        <v>96</v>
      </c>
      <c r="C18" s="210">
        <v>10402308.103007512</v>
      </c>
      <c r="D18" s="210">
        <v>67330</v>
      </c>
      <c r="E18" s="218">
        <v>195224111</v>
      </c>
      <c r="F18" s="218">
        <v>265043</v>
      </c>
      <c r="G18" s="218">
        <v>11113</v>
      </c>
      <c r="H18" s="210">
        <v>1007899</v>
      </c>
      <c r="I18" s="210">
        <v>1654222</v>
      </c>
      <c r="J18" s="210">
        <v>1515684</v>
      </c>
      <c r="K18" s="210">
        <f t="shared" si="0"/>
        <v>226122565</v>
      </c>
      <c r="L18" s="210">
        <v>207228303</v>
      </c>
      <c r="M18" s="211">
        <f t="shared" si="1"/>
        <v>0.04570520462213717</v>
      </c>
      <c r="N18" s="211">
        <v>0.04</v>
      </c>
      <c r="O18" s="211" t="str">
        <f t="shared" si="2"/>
        <v>ДА</v>
      </c>
      <c r="P18" s="211">
        <f t="shared" si="4"/>
        <v>0.04570520462213717</v>
      </c>
      <c r="Q18" s="211" t="str">
        <f t="shared" si="3"/>
        <v>ДА</v>
      </c>
      <c r="R18" s="215">
        <v>4.39</v>
      </c>
      <c r="S18" s="215">
        <v>24.19</v>
      </c>
      <c r="T18" s="215">
        <v>89.13</v>
      </c>
      <c r="U18" s="215">
        <v>30.226</v>
      </c>
      <c r="V18" s="210" t="str">
        <f aca="true" t="shared" si="5" ref="V18:V24">IF(T18&gt;U18,"ДА","НЕТ")</f>
        <v>ДА</v>
      </c>
      <c r="W18" s="215" t="s">
        <v>29</v>
      </c>
      <c r="X18" s="220" t="s">
        <v>26</v>
      </c>
      <c r="Y18" s="85"/>
      <c r="Z18" s="84"/>
      <c r="AA18" s="86"/>
    </row>
    <row r="19" spans="1:26" s="81" customFormat="1" ht="94.5">
      <c r="A19" s="219">
        <v>8</v>
      </c>
      <c r="B19" s="246" t="s">
        <v>97</v>
      </c>
      <c r="C19" s="210">
        <v>26245664</v>
      </c>
      <c r="D19" s="210">
        <v>248505</v>
      </c>
      <c r="E19" s="218">
        <v>157052745</v>
      </c>
      <c r="F19" s="218">
        <v>172780</v>
      </c>
      <c r="G19" s="218">
        <v>29722</v>
      </c>
      <c r="H19" s="210">
        <v>4411806</v>
      </c>
      <c r="I19" s="210">
        <v>4122339</v>
      </c>
      <c r="J19" s="210">
        <v>5337359</v>
      </c>
      <c r="K19" s="210">
        <f t="shared" si="0"/>
        <v>249756574</v>
      </c>
      <c r="L19" s="210">
        <v>574326485</v>
      </c>
      <c r="M19" s="211">
        <f t="shared" si="1"/>
        <v>0.10408998883849199</v>
      </c>
      <c r="N19" s="211">
        <v>0.04</v>
      </c>
      <c r="O19" s="211" t="str">
        <f t="shared" si="2"/>
        <v>ДА</v>
      </c>
      <c r="P19" s="211">
        <f t="shared" si="4"/>
        <v>0.10408998883849199</v>
      </c>
      <c r="Q19" s="211" t="str">
        <f t="shared" si="3"/>
        <v>ДА</v>
      </c>
      <c r="R19" s="215">
        <v>18.64</v>
      </c>
      <c r="S19" s="215">
        <v>22.93</v>
      </c>
      <c r="T19" s="215">
        <v>56.61</v>
      </c>
      <c r="U19" s="215">
        <v>30.226</v>
      </c>
      <c r="V19" s="210" t="str">
        <f t="shared" si="5"/>
        <v>ДА</v>
      </c>
      <c r="W19" s="215" t="s">
        <v>29</v>
      </c>
      <c r="X19" s="220" t="s">
        <v>26</v>
      </c>
      <c r="Y19" s="83"/>
      <c r="Z19" s="84"/>
    </row>
    <row r="20" spans="1:26" s="81" customFormat="1" ht="47.25" customHeight="1">
      <c r="A20" s="219">
        <v>9</v>
      </c>
      <c r="B20" s="246" t="s">
        <v>98</v>
      </c>
      <c r="C20" s="210">
        <v>1102646</v>
      </c>
      <c r="D20" s="210">
        <v>115180</v>
      </c>
      <c r="E20" s="218">
        <v>18080620.2</v>
      </c>
      <c r="F20" s="218">
        <v>152673</v>
      </c>
      <c r="G20" s="218">
        <v>5329</v>
      </c>
      <c r="H20" s="210">
        <v>139395</v>
      </c>
      <c r="I20" s="210">
        <v>307895</v>
      </c>
      <c r="J20" s="210">
        <v>238349</v>
      </c>
      <c r="K20" s="210">
        <f t="shared" si="0"/>
        <v>24371889.2</v>
      </c>
      <c r="L20" s="210">
        <v>24647900</v>
      </c>
      <c r="M20" s="211">
        <f t="shared" si="1"/>
        <v>0.04051659647295623</v>
      </c>
      <c r="N20" s="211">
        <v>0.04</v>
      </c>
      <c r="O20" s="211" t="str">
        <f t="shared" si="2"/>
        <v>ДА</v>
      </c>
      <c r="P20" s="211">
        <f t="shared" si="4"/>
        <v>0.04051659647295623</v>
      </c>
      <c r="Q20" s="211" t="str">
        <f t="shared" si="3"/>
        <v>ДА</v>
      </c>
      <c r="R20" s="215">
        <v>1.49</v>
      </c>
      <c r="S20" s="215">
        <v>14.21</v>
      </c>
      <c r="T20" s="215">
        <v>36.13</v>
      </c>
      <c r="U20" s="215">
        <v>30.226</v>
      </c>
      <c r="V20" s="210" t="str">
        <f t="shared" si="5"/>
        <v>ДА</v>
      </c>
      <c r="W20" s="215" t="s">
        <v>26</v>
      </c>
      <c r="X20" s="220" t="s">
        <v>26</v>
      </c>
      <c r="Y20" s="83"/>
      <c r="Z20" s="84"/>
    </row>
    <row r="21" spans="1:26" s="81" customFormat="1" ht="47.25" customHeight="1">
      <c r="A21" s="219">
        <v>10</v>
      </c>
      <c r="B21" s="246" t="s">
        <v>99</v>
      </c>
      <c r="C21" s="210">
        <v>1537514.2</v>
      </c>
      <c r="D21" s="210">
        <v>68960</v>
      </c>
      <c r="E21" s="218">
        <v>19750271</v>
      </c>
      <c r="F21" s="218">
        <v>820926</v>
      </c>
      <c r="G21" s="218">
        <v>102426</v>
      </c>
      <c r="H21" s="210">
        <v>370016</v>
      </c>
      <c r="I21" s="210">
        <v>168282</v>
      </c>
      <c r="J21" s="210">
        <v>328024</v>
      </c>
      <c r="K21" s="210">
        <f t="shared" si="0"/>
        <v>34694795</v>
      </c>
      <c r="L21" s="210">
        <v>61763599</v>
      </c>
      <c r="M21" s="211">
        <f t="shared" si="1"/>
        <v>0.04232779585525725</v>
      </c>
      <c r="N21" s="211">
        <v>0.04</v>
      </c>
      <c r="O21" s="211" t="str">
        <f t="shared" si="2"/>
        <v>ДА</v>
      </c>
      <c r="P21" s="211">
        <f t="shared" si="4"/>
        <v>0.04232779585525725</v>
      </c>
      <c r="Q21" s="211" t="str">
        <f t="shared" si="3"/>
        <v>ДА</v>
      </c>
      <c r="R21" s="215">
        <v>7.95</v>
      </c>
      <c r="S21" s="215">
        <v>27.21</v>
      </c>
      <c r="T21" s="215">
        <v>44.97</v>
      </c>
      <c r="U21" s="215">
        <v>30.226</v>
      </c>
      <c r="V21" s="210" t="str">
        <f t="shared" si="5"/>
        <v>ДА</v>
      </c>
      <c r="W21" s="215" t="s">
        <v>29</v>
      </c>
      <c r="X21" s="220" t="s">
        <v>26</v>
      </c>
      <c r="Y21" s="83"/>
      <c r="Z21" s="84"/>
    </row>
    <row r="22" spans="1:26" s="81" customFormat="1" ht="47.25" customHeight="1">
      <c r="A22" s="219">
        <v>11</v>
      </c>
      <c r="B22" s="246" t="s">
        <v>36</v>
      </c>
      <c r="C22" s="210">
        <v>2047179.3</v>
      </c>
      <c r="D22" s="210">
        <v>83084</v>
      </c>
      <c r="E22" s="218">
        <v>29984998</v>
      </c>
      <c r="F22" s="218">
        <v>554033</v>
      </c>
      <c r="G22" s="218">
        <v>32139</v>
      </c>
      <c r="H22" s="210">
        <v>335516</v>
      </c>
      <c r="I22" s="210">
        <v>120272</v>
      </c>
      <c r="J22" s="210">
        <v>294108</v>
      </c>
      <c r="K22" s="210">
        <f t="shared" si="0"/>
        <v>40698706</v>
      </c>
      <c r="L22" s="210">
        <v>61787246</v>
      </c>
      <c r="M22" s="211">
        <f t="shared" si="1"/>
        <v>0.04825940411962975</v>
      </c>
      <c r="N22" s="211">
        <v>0.04</v>
      </c>
      <c r="O22" s="211" t="str">
        <f t="shared" si="2"/>
        <v>ДА</v>
      </c>
      <c r="P22" s="211">
        <f t="shared" si="4"/>
        <v>0.04825940411962975</v>
      </c>
      <c r="Q22" s="211" t="str">
        <f t="shared" si="3"/>
        <v>ДА</v>
      </c>
      <c r="R22" s="215">
        <v>5.16</v>
      </c>
      <c r="S22" s="215">
        <v>12.38</v>
      </c>
      <c r="T22" s="215">
        <v>35.82</v>
      </c>
      <c r="U22" s="215">
        <v>30.226</v>
      </c>
      <c r="V22" s="210" t="str">
        <f t="shared" si="5"/>
        <v>ДА</v>
      </c>
      <c r="W22" s="215" t="s">
        <v>26</v>
      </c>
      <c r="X22" s="220" t="s">
        <v>26</v>
      </c>
      <c r="Y22" s="83"/>
      <c r="Z22" s="84"/>
    </row>
    <row r="23" spans="1:26" s="81" customFormat="1" ht="47.25" customHeight="1">
      <c r="A23" s="219">
        <v>12</v>
      </c>
      <c r="B23" s="246" t="s">
        <v>102</v>
      </c>
      <c r="C23" s="210">
        <v>2391458</v>
      </c>
      <c r="D23" s="210">
        <v>55759</v>
      </c>
      <c r="E23" s="218">
        <v>28632854</v>
      </c>
      <c r="F23" s="218">
        <v>310468</v>
      </c>
      <c r="G23" s="218">
        <v>37354</v>
      </c>
      <c r="H23" s="210">
        <v>92413</v>
      </c>
      <c r="I23" s="210">
        <v>159622</v>
      </c>
      <c r="J23" s="210">
        <v>338485</v>
      </c>
      <c r="K23" s="210">
        <f t="shared" si="0"/>
        <v>34969909</v>
      </c>
      <c r="L23" s="210">
        <v>55503969</v>
      </c>
      <c r="M23" s="211">
        <f t="shared" si="1"/>
        <v>0.06679168081335299</v>
      </c>
      <c r="N23" s="211">
        <v>0.04</v>
      </c>
      <c r="O23" s="211" t="str">
        <f t="shared" si="2"/>
        <v>ДА</v>
      </c>
      <c r="P23" s="211">
        <f t="shared" si="4"/>
        <v>0.06679168081335299</v>
      </c>
      <c r="Q23" s="211" t="str">
        <f t="shared" si="3"/>
        <v>ДА</v>
      </c>
      <c r="R23" s="215">
        <v>3.43</v>
      </c>
      <c r="S23" s="215">
        <v>19.01</v>
      </c>
      <c r="T23" s="215">
        <v>44.8</v>
      </c>
      <c r="U23" s="215">
        <v>30.226</v>
      </c>
      <c r="V23" s="210" t="str">
        <f t="shared" si="5"/>
        <v>ДА</v>
      </c>
      <c r="W23" s="215" t="s">
        <v>29</v>
      </c>
      <c r="X23" s="220" t="s">
        <v>26</v>
      </c>
      <c r="Y23" s="83"/>
      <c r="Z23" s="84"/>
    </row>
    <row r="24" spans="1:26" s="81" customFormat="1" ht="47.25" customHeight="1">
      <c r="A24" s="219">
        <v>13</v>
      </c>
      <c r="B24" s="246" t="s">
        <v>101</v>
      </c>
      <c r="C24" s="210">
        <v>2136157</v>
      </c>
      <c r="D24" s="210">
        <v>57534</v>
      </c>
      <c r="E24" s="218">
        <v>31454428</v>
      </c>
      <c r="F24" s="218">
        <v>462204</v>
      </c>
      <c r="G24" s="218">
        <v>36746</v>
      </c>
      <c r="H24" s="210">
        <v>218106</v>
      </c>
      <c r="I24" s="210">
        <v>116588</v>
      </c>
      <c r="J24" s="210">
        <v>274520</v>
      </c>
      <c r="K24" s="210">
        <f t="shared" si="0"/>
        <v>40065388</v>
      </c>
      <c r="L24" s="210">
        <v>84395529</v>
      </c>
      <c r="M24" s="211">
        <f t="shared" si="1"/>
        <v>0.05188076551261653</v>
      </c>
      <c r="N24" s="211">
        <v>0.04</v>
      </c>
      <c r="O24" s="211" t="str">
        <f t="shared" si="2"/>
        <v>ДА</v>
      </c>
      <c r="P24" s="211">
        <f t="shared" si="4"/>
        <v>0.05188076551261653</v>
      </c>
      <c r="Q24" s="211" t="str">
        <f t="shared" si="3"/>
        <v>ДА</v>
      </c>
      <c r="R24" s="215">
        <v>6.9</v>
      </c>
      <c r="S24" s="215">
        <v>26.66</v>
      </c>
      <c r="T24" s="215">
        <v>54.06</v>
      </c>
      <c r="U24" s="215">
        <v>30.226</v>
      </c>
      <c r="V24" s="210" t="str">
        <f t="shared" si="5"/>
        <v>ДА</v>
      </c>
      <c r="W24" s="215" t="s">
        <v>29</v>
      </c>
      <c r="X24" s="220" t="s">
        <v>26</v>
      </c>
      <c r="Y24" s="83"/>
      <c r="Z24" s="84"/>
    </row>
    <row r="25" spans="1:26" s="81" customFormat="1" ht="47.25" customHeight="1">
      <c r="A25" s="297">
        <v>14</v>
      </c>
      <c r="B25" s="298" t="s">
        <v>37</v>
      </c>
      <c r="C25" s="299">
        <v>773973</v>
      </c>
      <c r="D25" s="299">
        <v>42779</v>
      </c>
      <c r="E25" s="300">
        <v>7608836</v>
      </c>
      <c r="F25" s="300">
        <v>398532</v>
      </c>
      <c r="G25" s="300">
        <v>33766</v>
      </c>
      <c r="H25" s="299">
        <v>49522</v>
      </c>
      <c r="I25" s="299">
        <v>91394</v>
      </c>
      <c r="J25" s="299">
        <v>0</v>
      </c>
      <c r="K25" s="299">
        <f t="shared" si="0"/>
        <v>13340976</v>
      </c>
      <c r="L25" s="299">
        <v>44166858</v>
      </c>
      <c r="M25" s="301">
        <f t="shared" si="1"/>
        <v>0.054808133977604034</v>
      </c>
      <c r="N25" s="301">
        <v>0.04</v>
      </c>
      <c r="O25" s="301" t="str">
        <f t="shared" si="2"/>
        <v>ДА</v>
      </c>
      <c r="P25" s="301">
        <f t="shared" si="4"/>
        <v>0.054808133977604034</v>
      </c>
      <c r="Q25" s="301" t="str">
        <f t="shared" si="3"/>
        <v>ДА</v>
      </c>
      <c r="R25" s="302">
        <v>9.9</v>
      </c>
      <c r="S25" s="302" t="s">
        <v>29</v>
      </c>
      <c r="T25" s="302" t="s">
        <v>29</v>
      </c>
      <c r="U25" s="302">
        <v>30.226</v>
      </c>
      <c r="V25" s="299" t="s">
        <v>29</v>
      </c>
      <c r="W25" s="302" t="s">
        <v>29</v>
      </c>
      <c r="X25" s="303" t="s">
        <v>26</v>
      </c>
      <c r="Y25" s="83"/>
      <c r="Z25" s="84"/>
    </row>
    <row r="26" spans="1:24" s="87" customFormat="1" ht="47.25" customHeight="1">
      <c r="A26" s="304" t="s">
        <v>38</v>
      </c>
      <c r="B26" s="304"/>
      <c r="C26" s="202" t="s">
        <v>39</v>
      </c>
      <c r="D26" s="202" t="s">
        <v>39</v>
      </c>
      <c r="E26" s="202" t="s">
        <v>39</v>
      </c>
      <c r="F26" s="202" t="s">
        <v>39</v>
      </c>
      <c r="G26" s="202" t="s">
        <v>39</v>
      </c>
      <c r="H26" s="202" t="s">
        <v>39</v>
      </c>
      <c r="I26" s="202" t="s">
        <v>39</v>
      </c>
      <c r="J26" s="202" t="s">
        <v>39</v>
      </c>
      <c r="K26" s="202" t="s">
        <v>39</v>
      </c>
      <c r="L26" s="202" t="s">
        <v>39</v>
      </c>
      <c r="M26" s="202" t="s">
        <v>39</v>
      </c>
      <c r="N26" s="202" t="s">
        <v>39</v>
      </c>
      <c r="O26" s="202" t="s">
        <v>39</v>
      </c>
      <c r="P26" s="202" t="s">
        <v>39</v>
      </c>
      <c r="Q26" s="202" t="s">
        <v>39</v>
      </c>
      <c r="R26" s="206">
        <v>11.99</v>
      </c>
      <c r="S26" s="206">
        <v>19.3</v>
      </c>
      <c r="T26" s="206">
        <v>46.51</v>
      </c>
      <c r="U26" s="202" t="s">
        <v>39</v>
      </c>
      <c r="V26" s="202" t="s">
        <v>39</v>
      </c>
      <c r="W26" s="202" t="s">
        <v>39</v>
      </c>
      <c r="X26" s="202" t="s">
        <v>39</v>
      </c>
    </row>
    <row r="27" spans="1:24" s="87" customFormat="1" ht="47.25" customHeight="1">
      <c r="A27" s="295" t="s">
        <v>40</v>
      </c>
      <c r="B27" s="295"/>
      <c r="C27" s="296" t="s">
        <v>39</v>
      </c>
      <c r="D27" s="296" t="s">
        <v>39</v>
      </c>
      <c r="E27" s="296" t="s">
        <v>39</v>
      </c>
      <c r="F27" s="296" t="s">
        <v>39</v>
      </c>
      <c r="G27" s="296" t="s">
        <v>39</v>
      </c>
      <c r="H27" s="296" t="s">
        <v>39</v>
      </c>
      <c r="I27" s="296" t="s">
        <v>39</v>
      </c>
      <c r="J27" s="296" t="s">
        <v>39</v>
      </c>
      <c r="K27" s="296" t="s">
        <v>39</v>
      </c>
      <c r="L27" s="296" t="s">
        <v>39</v>
      </c>
      <c r="M27" s="296" t="s">
        <v>39</v>
      </c>
      <c r="N27" s="296" t="s">
        <v>39</v>
      </c>
      <c r="O27" s="296" t="s">
        <v>39</v>
      </c>
      <c r="P27" s="296" t="s">
        <v>39</v>
      </c>
      <c r="Q27" s="296" t="s">
        <v>39</v>
      </c>
      <c r="R27" s="296" t="s">
        <v>39</v>
      </c>
      <c r="S27" s="296" t="s">
        <v>39</v>
      </c>
      <c r="T27" s="244">
        <v>43.18</v>
      </c>
      <c r="U27" s="296" t="s">
        <v>39</v>
      </c>
      <c r="V27" s="296" t="s">
        <v>39</v>
      </c>
      <c r="W27" s="296" t="s">
        <v>39</v>
      </c>
      <c r="X27" s="296" t="s">
        <v>39</v>
      </c>
    </row>
    <row r="28" spans="1:24" s="87" customFormat="1" ht="24" customHeight="1">
      <c r="A28" s="21"/>
      <c r="B28" s="21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88"/>
      <c r="V28" s="88"/>
      <c r="W28" s="88"/>
      <c r="X28" s="88"/>
    </row>
    <row r="29" spans="1:24" s="87" customFormat="1" ht="27" customHeight="1">
      <c r="A29" s="90" t="s">
        <v>41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21"/>
      <c r="M29" s="14"/>
      <c r="N29" s="14"/>
      <c r="O29" s="14"/>
      <c r="P29" s="14"/>
      <c r="Q29" s="14"/>
      <c r="R29" s="89"/>
      <c r="S29" s="89"/>
      <c r="T29" s="89"/>
      <c r="U29" s="89"/>
      <c r="V29" s="89"/>
      <c r="W29" s="89"/>
      <c r="X29" s="89"/>
    </row>
    <row r="30" spans="1:24" s="87" customFormat="1" ht="36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92"/>
      <c r="L30" s="21"/>
      <c r="M30" s="14"/>
      <c r="N30" s="14"/>
      <c r="O30" s="14"/>
      <c r="P30" s="14"/>
      <c r="Q30" s="14"/>
      <c r="R30" s="89"/>
      <c r="S30" s="93">
        <v>1</v>
      </c>
      <c r="T30" s="15" t="s">
        <v>42</v>
      </c>
      <c r="U30" s="16"/>
      <c r="V30" s="16"/>
      <c r="W30" s="16"/>
      <c r="X30" s="17">
        <v>13</v>
      </c>
    </row>
    <row r="31" spans="1:24" s="87" customFormat="1" ht="47.25" customHeight="1">
      <c r="A31" s="138" t="s">
        <v>53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4"/>
      <c r="O31" s="14"/>
      <c r="P31" s="14"/>
      <c r="Q31" s="14"/>
      <c r="R31" s="89"/>
      <c r="S31" s="95"/>
      <c r="T31" s="18" t="s">
        <v>43</v>
      </c>
      <c r="U31" s="19"/>
      <c r="V31" s="19"/>
      <c r="W31" s="19"/>
      <c r="X31" s="20">
        <v>1</v>
      </c>
    </row>
    <row r="32" spans="1:24" s="87" customFormat="1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4"/>
      <c r="N32" s="14"/>
      <c r="O32" s="14"/>
      <c r="P32" s="14"/>
      <c r="Q32" s="14"/>
      <c r="R32" s="89"/>
      <c r="S32" s="93">
        <v>2</v>
      </c>
      <c r="T32" s="22" t="s">
        <v>44</v>
      </c>
      <c r="U32" s="96"/>
      <c r="V32" s="96"/>
      <c r="W32" s="96"/>
      <c r="X32" s="17">
        <v>12</v>
      </c>
    </row>
    <row r="33" spans="1:24" s="87" customFormat="1" ht="16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4"/>
      <c r="N33" s="14"/>
      <c r="O33" s="14"/>
      <c r="P33" s="14"/>
      <c r="Q33" s="14"/>
      <c r="R33" s="89"/>
      <c r="S33" s="95"/>
      <c r="T33" s="23" t="s">
        <v>45</v>
      </c>
      <c r="U33" s="97"/>
      <c r="V33" s="97"/>
      <c r="W33" s="97"/>
      <c r="X33" s="20">
        <v>2</v>
      </c>
    </row>
    <row r="34" spans="19:24" ht="17.25" customHeight="1">
      <c r="S34" s="93">
        <v>3</v>
      </c>
      <c r="T34" s="22" t="s">
        <v>46</v>
      </c>
      <c r="U34" s="96"/>
      <c r="V34" s="96"/>
      <c r="W34" s="96"/>
      <c r="X34" s="17">
        <v>13</v>
      </c>
    </row>
    <row r="35" spans="19:24" ht="17.25" customHeight="1">
      <c r="S35" s="95"/>
      <c r="T35" s="23" t="s">
        <v>47</v>
      </c>
      <c r="U35" s="97"/>
      <c r="V35" s="97"/>
      <c r="W35" s="97"/>
      <c r="X35" s="20">
        <v>1</v>
      </c>
    </row>
    <row r="36" spans="19:24" ht="15.75" customHeight="1">
      <c r="S36" s="98"/>
      <c r="T36" s="25"/>
      <c r="U36" s="99"/>
      <c r="V36" s="99"/>
      <c r="W36" s="99"/>
      <c r="X36" s="26"/>
    </row>
    <row r="37" spans="1:24" ht="15.7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</sheetData>
  <sheetProtection/>
  <mergeCells count="73">
    <mergeCell ref="S30:S31"/>
    <mergeCell ref="S32:S33"/>
    <mergeCell ref="S34:S35"/>
    <mergeCell ref="T32:W32"/>
    <mergeCell ref="T33:W33"/>
    <mergeCell ref="T34:W34"/>
    <mergeCell ref="T35:W35"/>
    <mergeCell ref="T30:W30"/>
    <mergeCell ref="T31:W31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A10:A11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A26:B26"/>
    <mergeCell ref="A27:B27"/>
    <mergeCell ref="Q14:Q15"/>
    <mergeCell ref="V14:V15"/>
    <mergeCell ref="R14:R15"/>
    <mergeCell ref="S14:S15"/>
    <mergeCell ref="T14:T15"/>
    <mergeCell ref="U14:U15"/>
    <mergeCell ref="A2:X2"/>
    <mergeCell ref="A29:K29"/>
    <mergeCell ref="P8:P9"/>
    <mergeCell ref="P10:P11"/>
    <mergeCell ref="P12:P13"/>
    <mergeCell ref="P14:P15"/>
    <mergeCell ref="X8:X9"/>
    <mergeCell ref="X10:X11"/>
    <mergeCell ref="X12:X13"/>
    <mergeCell ref="X4:X6"/>
    <mergeCell ref="E5:E6"/>
    <mergeCell ref="O5:O6"/>
    <mergeCell ref="J5:J6"/>
    <mergeCell ref="K5:K6"/>
    <mergeCell ref="L5:L6"/>
    <mergeCell ref="M5:M6"/>
    <mergeCell ref="V5:V6"/>
    <mergeCell ref="N5:N6"/>
    <mergeCell ref="P5:P6"/>
    <mergeCell ref="Q5:Q6"/>
    <mergeCell ref="R5:R6"/>
    <mergeCell ref="A31:M31"/>
    <mergeCell ref="S5:S6"/>
    <mergeCell ref="T5:T6"/>
    <mergeCell ref="U5:U6"/>
    <mergeCell ref="D5:D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7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1" width="7.625" style="74" customWidth="1"/>
    <col min="2" max="2" width="33.375" style="24" customWidth="1"/>
    <col min="3" max="6" width="16.00390625" style="24" customWidth="1"/>
    <col min="7" max="7" width="17.25390625" style="24" customWidth="1"/>
    <col min="8" max="10" width="16.00390625" style="24" customWidth="1"/>
    <col min="11" max="12" width="18.75390625" style="24" customWidth="1"/>
    <col min="13" max="16" width="15.375" style="24" customWidth="1"/>
    <col min="17" max="17" width="15.00390625" style="24" customWidth="1"/>
    <col min="18" max="21" width="14.75390625" style="24" customWidth="1"/>
    <col min="22" max="22" width="14.25390625" style="24" customWidth="1"/>
    <col min="23" max="23" width="15.125" style="24" customWidth="1"/>
    <col min="24" max="24" width="15.75390625" style="24" customWidth="1"/>
    <col min="25" max="25" width="17.00390625" style="24" customWidth="1"/>
    <col min="26" max="26" width="14.25390625" style="24" customWidth="1"/>
    <col min="27" max="16384" width="9.125" style="24" customWidth="1"/>
  </cols>
  <sheetData>
    <row r="2" spans="1:24" ht="42" customHeight="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2:24" ht="16.5" thickBot="1">
      <c r="B3" s="75"/>
      <c r="C3" s="75"/>
      <c r="D3" s="75"/>
      <c r="E3" s="75"/>
      <c r="F3" s="75"/>
      <c r="G3" s="75"/>
      <c r="H3" s="75"/>
      <c r="I3" s="75"/>
      <c r="J3" s="75"/>
      <c r="Q3" s="76"/>
      <c r="R3" s="76"/>
      <c r="S3" s="76"/>
      <c r="X3" s="76" t="s">
        <v>0</v>
      </c>
    </row>
    <row r="4" spans="1:24" ht="18.75" customHeight="1">
      <c r="A4" s="112" t="s">
        <v>1</v>
      </c>
      <c r="B4" s="113" t="s">
        <v>2</v>
      </c>
      <c r="C4" s="114" t="s">
        <v>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114" t="s">
        <v>4</v>
      </c>
      <c r="S4" s="115"/>
      <c r="T4" s="115"/>
      <c r="U4" s="115"/>
      <c r="V4" s="116"/>
      <c r="W4" s="117" t="s">
        <v>5</v>
      </c>
      <c r="X4" s="118" t="s">
        <v>6</v>
      </c>
    </row>
    <row r="5" spans="1:24" ht="18.75" customHeight="1">
      <c r="A5" s="119"/>
      <c r="B5" s="120"/>
      <c r="C5" s="121" t="s">
        <v>7</v>
      </c>
      <c r="D5" s="122" t="s">
        <v>8</v>
      </c>
      <c r="E5" s="122" t="s">
        <v>9</v>
      </c>
      <c r="F5" s="123" t="s">
        <v>10</v>
      </c>
      <c r="G5" s="124"/>
      <c r="H5" s="124"/>
      <c r="I5" s="125"/>
      <c r="J5" s="122" t="s">
        <v>11</v>
      </c>
      <c r="K5" s="122" t="s">
        <v>12</v>
      </c>
      <c r="L5" s="122" t="s">
        <v>13</v>
      </c>
      <c r="M5" s="122" t="s">
        <v>14</v>
      </c>
      <c r="N5" s="122" t="s">
        <v>15</v>
      </c>
      <c r="O5" s="122" t="s">
        <v>16</v>
      </c>
      <c r="P5" s="122" t="s">
        <v>17</v>
      </c>
      <c r="Q5" s="126" t="s">
        <v>18</v>
      </c>
      <c r="R5" s="121" t="s">
        <v>61</v>
      </c>
      <c r="S5" s="122" t="s">
        <v>60</v>
      </c>
      <c r="T5" s="122" t="s">
        <v>59</v>
      </c>
      <c r="U5" s="122" t="s">
        <v>19</v>
      </c>
      <c r="V5" s="126" t="s">
        <v>20</v>
      </c>
      <c r="W5" s="127"/>
      <c r="X5" s="128"/>
    </row>
    <row r="6" spans="1:24" s="81" customFormat="1" ht="120" customHeight="1">
      <c r="A6" s="129"/>
      <c r="B6" s="130"/>
      <c r="C6" s="119"/>
      <c r="D6" s="131"/>
      <c r="E6" s="131"/>
      <c r="F6" s="79" t="s">
        <v>48</v>
      </c>
      <c r="G6" s="79" t="s">
        <v>21</v>
      </c>
      <c r="H6" s="80" t="s">
        <v>22</v>
      </c>
      <c r="I6" s="80" t="s">
        <v>23</v>
      </c>
      <c r="J6" s="131"/>
      <c r="K6" s="131"/>
      <c r="L6" s="131"/>
      <c r="M6" s="131"/>
      <c r="N6" s="131"/>
      <c r="O6" s="131"/>
      <c r="P6" s="131"/>
      <c r="Q6" s="128"/>
      <c r="R6" s="119"/>
      <c r="S6" s="131"/>
      <c r="T6" s="131"/>
      <c r="U6" s="131"/>
      <c r="V6" s="128"/>
      <c r="W6" s="132"/>
      <c r="X6" s="133"/>
    </row>
    <row r="7" spans="1:24" s="81" customFormat="1" ht="24" customHeight="1">
      <c r="A7" s="134">
        <v>1</v>
      </c>
      <c r="B7" s="135">
        <v>2</v>
      </c>
      <c r="C7" s="134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/>
      <c r="P7" s="82">
        <v>15</v>
      </c>
      <c r="Q7" s="136">
        <v>16</v>
      </c>
      <c r="R7" s="134">
        <v>17</v>
      </c>
      <c r="S7" s="82">
        <v>18</v>
      </c>
      <c r="T7" s="82">
        <v>19</v>
      </c>
      <c r="U7" s="82">
        <v>20</v>
      </c>
      <c r="V7" s="136">
        <v>21</v>
      </c>
      <c r="W7" s="137">
        <v>22</v>
      </c>
      <c r="X7" s="136">
        <v>23</v>
      </c>
    </row>
    <row r="8" spans="1:24" s="81" customFormat="1" ht="47.25" customHeight="1">
      <c r="A8" s="290">
        <v>1</v>
      </c>
      <c r="B8" s="291" t="s">
        <v>24</v>
      </c>
      <c r="C8" s="201">
        <v>4266279.8</v>
      </c>
      <c r="D8" s="201">
        <v>638939</v>
      </c>
      <c r="E8" s="201">
        <f>E9</f>
        <v>123746676</v>
      </c>
      <c r="F8" s="201">
        <f>F9</f>
        <v>1710953</v>
      </c>
      <c r="G8" s="201">
        <f>G9</f>
        <v>64928</v>
      </c>
      <c r="H8" s="201">
        <f>H9</f>
        <v>2006201</v>
      </c>
      <c r="I8" s="201">
        <f>I9</f>
        <v>2613170</v>
      </c>
      <c r="J8" s="201">
        <v>618402</v>
      </c>
      <c r="K8" s="201">
        <f aca="true" t="shared" si="0" ref="K8:K25">E8+(F8+G8+H8+I8)*10+J8</f>
        <v>188317598</v>
      </c>
      <c r="L8" s="201">
        <f>L9</f>
        <v>257521731</v>
      </c>
      <c r="M8" s="202">
        <f aca="true" t="shared" si="1" ref="M8:M25">(C8-D8)/K8</f>
        <v>0.019261825971250972</v>
      </c>
      <c r="N8" s="202">
        <v>0.016</v>
      </c>
      <c r="O8" s="202" t="str">
        <f aca="true" t="shared" si="2" ref="O8:O25">IF(M8&gt;N8,"ДА","НЕТ")</f>
        <v>ДА</v>
      </c>
      <c r="P8" s="203">
        <f>M8+M9</f>
        <v>0.04637116903110964</v>
      </c>
      <c r="Q8" s="204" t="str">
        <f aca="true" t="shared" si="3" ref="Q8:Q25">IF(P8&gt;0.04,"ДА","НЕТ")</f>
        <v>ДА</v>
      </c>
      <c r="R8" s="205">
        <v>14.61</v>
      </c>
      <c r="S8" s="205">
        <v>12.95</v>
      </c>
      <c r="T8" s="205">
        <v>34.73</v>
      </c>
      <c r="U8" s="205">
        <v>30.107</v>
      </c>
      <c r="V8" s="204" t="str">
        <f>IF(T8&gt;U8,"ДА","НЕТ")</f>
        <v>ДА</v>
      </c>
      <c r="W8" s="206" t="s">
        <v>26</v>
      </c>
      <c r="X8" s="207" t="s">
        <v>26</v>
      </c>
    </row>
    <row r="9" spans="1:26" s="81" customFormat="1" ht="47.25" customHeight="1">
      <c r="A9" s="292"/>
      <c r="B9" s="293" t="s">
        <v>27</v>
      </c>
      <c r="C9" s="210">
        <v>7333923</v>
      </c>
      <c r="D9" s="210">
        <v>2159371</v>
      </c>
      <c r="E9" s="218">
        <v>123746676</v>
      </c>
      <c r="F9" s="218">
        <v>1710953</v>
      </c>
      <c r="G9" s="218">
        <v>64928</v>
      </c>
      <c r="H9" s="210">
        <v>2006201</v>
      </c>
      <c r="I9" s="210">
        <v>2613170</v>
      </c>
      <c r="J9" s="210">
        <v>3177875</v>
      </c>
      <c r="K9" s="210">
        <f t="shared" si="0"/>
        <v>190877071</v>
      </c>
      <c r="L9" s="210">
        <v>257521731</v>
      </c>
      <c r="M9" s="211">
        <f t="shared" si="1"/>
        <v>0.027109343059858668</v>
      </c>
      <c r="N9" s="211">
        <v>0.024</v>
      </c>
      <c r="O9" s="211" t="str">
        <f t="shared" si="2"/>
        <v>ДА</v>
      </c>
      <c r="P9" s="212"/>
      <c r="Q9" s="213" t="str">
        <f t="shared" si="3"/>
        <v>НЕТ</v>
      </c>
      <c r="R9" s="214"/>
      <c r="S9" s="214"/>
      <c r="T9" s="214"/>
      <c r="U9" s="214"/>
      <c r="V9" s="213"/>
      <c r="W9" s="215" t="s">
        <v>26</v>
      </c>
      <c r="X9" s="216"/>
      <c r="Y9" s="83"/>
      <c r="Z9" s="84"/>
    </row>
    <row r="10" spans="1:26" s="81" customFormat="1" ht="47.25" customHeight="1">
      <c r="A10" s="245">
        <v>2</v>
      </c>
      <c r="B10" s="294" t="s">
        <v>28</v>
      </c>
      <c r="C10" s="210">
        <v>885857</v>
      </c>
      <c r="D10" s="210">
        <v>10609</v>
      </c>
      <c r="E10" s="210">
        <f>E11</f>
        <v>24934455</v>
      </c>
      <c r="F10" s="210">
        <f>F11</f>
        <v>708541</v>
      </c>
      <c r="G10" s="210">
        <f>G11</f>
        <v>70448</v>
      </c>
      <c r="H10" s="210">
        <f>H11</f>
        <v>29025</v>
      </c>
      <c r="I10" s="210">
        <f>I11</f>
        <v>507414</v>
      </c>
      <c r="J10" s="210">
        <v>87686</v>
      </c>
      <c r="K10" s="210">
        <f t="shared" si="0"/>
        <v>38176421</v>
      </c>
      <c r="L10" s="210">
        <v>58542343.13430838</v>
      </c>
      <c r="M10" s="211">
        <f t="shared" si="1"/>
        <v>0.022926402660951375</v>
      </c>
      <c r="N10" s="211">
        <v>0.016</v>
      </c>
      <c r="O10" s="211" t="str">
        <f t="shared" si="2"/>
        <v>ДА</v>
      </c>
      <c r="P10" s="212">
        <f>M10+M11</f>
        <v>0.04365898405351468</v>
      </c>
      <c r="Q10" s="213" t="str">
        <f t="shared" si="3"/>
        <v>ДА</v>
      </c>
      <c r="R10" s="214">
        <v>5.96</v>
      </c>
      <c r="S10" s="214">
        <v>20.81</v>
      </c>
      <c r="T10" s="214">
        <v>48.17</v>
      </c>
      <c r="U10" s="214">
        <v>30.107</v>
      </c>
      <c r="V10" s="213" t="str">
        <f>IF(T10&gt;U10,"ДА","НЕТ")</f>
        <v>ДА</v>
      </c>
      <c r="W10" s="215" t="s">
        <v>29</v>
      </c>
      <c r="X10" s="216" t="s">
        <v>26</v>
      </c>
      <c r="Y10" s="83"/>
      <c r="Z10" s="84"/>
    </row>
    <row r="11" spans="1:26" s="81" customFormat="1" ht="47.25" customHeight="1">
      <c r="A11" s="245"/>
      <c r="B11" s="246" t="s">
        <v>54</v>
      </c>
      <c r="C11" s="210">
        <v>886607</v>
      </c>
      <c r="D11" s="210">
        <v>90733</v>
      </c>
      <c r="E11" s="210">
        <v>24934455</v>
      </c>
      <c r="F11" s="210">
        <v>708541</v>
      </c>
      <c r="G11" s="210">
        <v>70448</v>
      </c>
      <c r="H11" s="210">
        <v>29025</v>
      </c>
      <c r="I11" s="210">
        <v>507414</v>
      </c>
      <c r="J11" s="210">
        <v>298863</v>
      </c>
      <c r="K11" s="210">
        <f t="shared" si="0"/>
        <v>38387598</v>
      </c>
      <c r="L11" s="210">
        <v>58555285</v>
      </c>
      <c r="M11" s="211">
        <f t="shared" si="1"/>
        <v>0.020732581392563298</v>
      </c>
      <c r="N11" s="211">
        <v>0.024</v>
      </c>
      <c r="O11" s="211" t="str">
        <f t="shared" si="2"/>
        <v>НЕТ</v>
      </c>
      <c r="P11" s="212"/>
      <c r="Q11" s="213" t="str">
        <f t="shared" si="3"/>
        <v>НЕТ</v>
      </c>
      <c r="R11" s="214"/>
      <c r="S11" s="214"/>
      <c r="T11" s="214"/>
      <c r="U11" s="214"/>
      <c r="V11" s="213"/>
      <c r="W11" s="215" t="s">
        <v>29</v>
      </c>
      <c r="X11" s="216"/>
      <c r="Y11" s="83"/>
      <c r="Z11" s="84"/>
    </row>
    <row r="12" spans="1:26" s="81" customFormat="1" ht="47.25" customHeight="1">
      <c r="A12" s="245">
        <v>3</v>
      </c>
      <c r="B12" s="294" t="s">
        <v>31</v>
      </c>
      <c r="C12" s="210">
        <v>123817.8</v>
      </c>
      <c r="D12" s="210">
        <v>290309</v>
      </c>
      <c r="E12" s="210">
        <f>E13</f>
        <v>7427970</v>
      </c>
      <c r="F12" s="210">
        <f>F13</f>
        <v>203937</v>
      </c>
      <c r="G12" s="210">
        <f>G13</f>
        <v>13263</v>
      </c>
      <c r="H12" s="210">
        <f>H13</f>
        <v>43316</v>
      </c>
      <c r="I12" s="210">
        <f>I13</f>
        <v>360829</v>
      </c>
      <c r="J12" s="210">
        <v>41818</v>
      </c>
      <c r="K12" s="210">
        <f t="shared" si="0"/>
        <v>13683238</v>
      </c>
      <c r="L12" s="210">
        <f>L13</f>
        <v>20949391</v>
      </c>
      <c r="M12" s="211">
        <f t="shared" si="1"/>
        <v>-0.012167529352336049</v>
      </c>
      <c r="N12" s="211">
        <v>0.012</v>
      </c>
      <c r="O12" s="211" t="str">
        <f t="shared" si="2"/>
        <v>НЕТ</v>
      </c>
      <c r="P12" s="212">
        <f>M12+M13</f>
        <v>-0.06663194727950199</v>
      </c>
      <c r="Q12" s="213" t="str">
        <f t="shared" si="3"/>
        <v>НЕТ</v>
      </c>
      <c r="R12" s="214">
        <v>2.81</v>
      </c>
      <c r="S12" s="214">
        <v>8.13</v>
      </c>
      <c r="T12" s="214">
        <v>26.39</v>
      </c>
      <c r="U12" s="214">
        <v>30.107</v>
      </c>
      <c r="V12" s="213" t="str">
        <f>IF(T12&gt;U12,"ДА","НЕТ")</f>
        <v>НЕТ</v>
      </c>
      <c r="W12" s="215" t="s">
        <v>26</v>
      </c>
      <c r="X12" s="216" t="s">
        <v>25</v>
      </c>
      <c r="Y12" s="83"/>
      <c r="Z12" s="84"/>
    </row>
    <row r="13" spans="1:107" s="81" customFormat="1" ht="47.25" customHeight="1">
      <c r="A13" s="245"/>
      <c r="B13" s="246" t="s">
        <v>32</v>
      </c>
      <c r="C13" s="210">
        <v>1640608</v>
      </c>
      <c r="D13" s="210">
        <v>2383580</v>
      </c>
      <c r="E13" s="218">
        <v>7427970</v>
      </c>
      <c r="F13" s="218">
        <v>203937</v>
      </c>
      <c r="G13" s="218">
        <v>13263</v>
      </c>
      <c r="H13" s="210">
        <v>43316</v>
      </c>
      <c r="I13" s="210">
        <v>360829</v>
      </c>
      <c r="J13" s="210">
        <v>0</v>
      </c>
      <c r="K13" s="210">
        <f t="shared" si="0"/>
        <v>13641420</v>
      </c>
      <c r="L13" s="210">
        <v>20949391</v>
      </c>
      <c r="M13" s="211">
        <f t="shared" si="1"/>
        <v>-0.05446441792716594</v>
      </c>
      <c r="N13" s="211">
        <v>0.028</v>
      </c>
      <c r="O13" s="211" t="str">
        <f t="shared" si="2"/>
        <v>НЕТ</v>
      </c>
      <c r="P13" s="212"/>
      <c r="Q13" s="213" t="str">
        <f t="shared" si="3"/>
        <v>НЕТ</v>
      </c>
      <c r="R13" s="214"/>
      <c r="S13" s="214"/>
      <c r="T13" s="214"/>
      <c r="U13" s="214"/>
      <c r="V13" s="213"/>
      <c r="W13" s="215" t="s">
        <v>26</v>
      </c>
      <c r="X13" s="216"/>
      <c r="Y13" s="83"/>
      <c r="Z13" s="84"/>
      <c r="DC13" s="27"/>
    </row>
    <row r="14" spans="1:24" ht="47.25" customHeight="1">
      <c r="A14" s="208">
        <v>4</v>
      </c>
      <c r="B14" s="294" t="s">
        <v>33</v>
      </c>
      <c r="C14" s="210">
        <v>3118581.3</v>
      </c>
      <c r="D14" s="210">
        <v>220095</v>
      </c>
      <c r="E14" s="210">
        <f>E15</f>
        <v>50484417</v>
      </c>
      <c r="F14" s="210">
        <f>F15</f>
        <v>158326</v>
      </c>
      <c r="G14" s="210">
        <f>G15</f>
        <v>151350</v>
      </c>
      <c r="H14" s="210">
        <f>H15</f>
        <v>509150</v>
      </c>
      <c r="I14" s="210">
        <f>I15</f>
        <v>279904</v>
      </c>
      <c r="J14" s="210">
        <v>259733.2</v>
      </c>
      <c r="K14" s="210">
        <f t="shared" si="0"/>
        <v>61731450.2</v>
      </c>
      <c r="L14" s="210">
        <f>L15</f>
        <v>114315773</v>
      </c>
      <c r="M14" s="211">
        <f t="shared" si="1"/>
        <v>0.0469531541962706</v>
      </c>
      <c r="N14" s="211">
        <v>0.016</v>
      </c>
      <c r="O14" s="211" t="str">
        <f t="shared" si="2"/>
        <v>ДА</v>
      </c>
      <c r="P14" s="212">
        <f>M14+M15</f>
        <v>0.0911071631641768</v>
      </c>
      <c r="Q14" s="213" t="str">
        <f t="shared" si="3"/>
        <v>ДА</v>
      </c>
      <c r="R14" s="214">
        <v>10.99</v>
      </c>
      <c r="S14" s="214">
        <v>20.75</v>
      </c>
      <c r="T14" s="214">
        <v>39.58</v>
      </c>
      <c r="U14" s="214">
        <v>30.107</v>
      </c>
      <c r="V14" s="213" t="str">
        <f>IF(T14&gt;U14,"ДА","НЕТ")</f>
        <v>ДА</v>
      </c>
      <c r="W14" s="215" t="s">
        <v>29</v>
      </c>
      <c r="X14" s="216" t="s">
        <v>26</v>
      </c>
    </row>
    <row r="15" spans="1:26" s="81" customFormat="1" ht="47.25" customHeight="1">
      <c r="A15" s="208"/>
      <c r="B15" s="246" t="s">
        <v>34</v>
      </c>
      <c r="C15" s="210">
        <v>2909186</v>
      </c>
      <c r="D15" s="210">
        <v>166959</v>
      </c>
      <c r="E15" s="218">
        <v>50484417</v>
      </c>
      <c r="F15" s="218">
        <v>158326</v>
      </c>
      <c r="G15" s="210">
        <v>151350</v>
      </c>
      <c r="H15" s="210">
        <v>509150</v>
      </c>
      <c r="I15" s="210">
        <v>279904</v>
      </c>
      <c r="J15" s="210">
        <v>634240.4</v>
      </c>
      <c r="K15" s="210">
        <f t="shared" si="0"/>
        <v>62105957.4</v>
      </c>
      <c r="L15" s="210">
        <v>114315773</v>
      </c>
      <c r="M15" s="211">
        <f t="shared" si="1"/>
        <v>0.044154008967906194</v>
      </c>
      <c r="N15" s="211">
        <v>0.024</v>
      </c>
      <c r="O15" s="211" t="str">
        <f t="shared" si="2"/>
        <v>ДА</v>
      </c>
      <c r="P15" s="212"/>
      <c r="Q15" s="213" t="str">
        <f t="shared" si="3"/>
        <v>НЕТ</v>
      </c>
      <c r="R15" s="214"/>
      <c r="S15" s="214"/>
      <c r="T15" s="214"/>
      <c r="U15" s="214"/>
      <c r="V15" s="213"/>
      <c r="W15" s="215" t="s">
        <v>29</v>
      </c>
      <c r="X15" s="216"/>
      <c r="Y15" s="83"/>
      <c r="Z15" s="84"/>
    </row>
    <row r="16" spans="1:26" s="81" customFormat="1" ht="47.25" customHeight="1">
      <c r="A16" s="219">
        <v>5</v>
      </c>
      <c r="B16" s="246" t="s">
        <v>103</v>
      </c>
      <c r="C16" s="210">
        <v>1345553</v>
      </c>
      <c r="D16" s="210">
        <v>89771</v>
      </c>
      <c r="E16" s="218">
        <v>19599576</v>
      </c>
      <c r="F16" s="218">
        <v>432265</v>
      </c>
      <c r="G16" s="218">
        <v>22525</v>
      </c>
      <c r="H16" s="210">
        <v>177572</v>
      </c>
      <c r="I16" s="210">
        <v>431974</v>
      </c>
      <c r="J16" s="210">
        <v>0</v>
      </c>
      <c r="K16" s="210">
        <f t="shared" si="0"/>
        <v>30242936</v>
      </c>
      <c r="L16" s="210">
        <v>41995135</v>
      </c>
      <c r="M16" s="211">
        <f t="shared" si="1"/>
        <v>0.0415231510591432</v>
      </c>
      <c r="N16" s="211">
        <v>0.04</v>
      </c>
      <c r="O16" s="211" t="str">
        <f t="shared" si="2"/>
        <v>ДА</v>
      </c>
      <c r="P16" s="211">
        <f aca="true" t="shared" si="4" ref="P16:P25">M16</f>
        <v>0.0415231510591432</v>
      </c>
      <c r="Q16" s="211" t="str">
        <f t="shared" si="3"/>
        <v>ДА</v>
      </c>
      <c r="R16" s="215">
        <v>1.5</v>
      </c>
      <c r="S16" s="215">
        <v>21.6</v>
      </c>
      <c r="T16" s="215">
        <v>48.24</v>
      </c>
      <c r="U16" s="215">
        <v>30.106999999999996</v>
      </c>
      <c r="V16" s="210" t="str">
        <f>IF(T16&gt;U16,"ДА","НЕТ")</f>
        <v>ДА</v>
      </c>
      <c r="W16" s="215" t="s">
        <v>29</v>
      </c>
      <c r="X16" s="220" t="s">
        <v>26</v>
      </c>
      <c r="Y16" s="83"/>
      <c r="Z16" s="84"/>
    </row>
    <row r="17" spans="1:26" s="81" customFormat="1" ht="47.25" customHeight="1">
      <c r="A17" s="219">
        <v>6</v>
      </c>
      <c r="B17" s="246" t="s">
        <v>35</v>
      </c>
      <c r="C17" s="210">
        <v>15624650</v>
      </c>
      <c r="D17" s="210">
        <v>584730</v>
      </c>
      <c r="E17" s="218">
        <v>153049070</v>
      </c>
      <c r="F17" s="218">
        <v>700479</v>
      </c>
      <c r="G17" s="218">
        <v>86175</v>
      </c>
      <c r="H17" s="210">
        <v>2433991</v>
      </c>
      <c r="I17" s="210">
        <v>422771</v>
      </c>
      <c r="J17" s="210">
        <v>1720752</v>
      </c>
      <c r="K17" s="210">
        <f t="shared" si="0"/>
        <v>191203982</v>
      </c>
      <c r="L17" s="210">
        <v>303569230</v>
      </c>
      <c r="M17" s="211">
        <f t="shared" si="1"/>
        <v>0.07865903127477752</v>
      </c>
      <c r="N17" s="211">
        <v>0.04</v>
      </c>
      <c r="O17" s="211" t="str">
        <f t="shared" si="2"/>
        <v>ДА</v>
      </c>
      <c r="P17" s="211">
        <f t="shared" si="4"/>
        <v>0.07865903127477752</v>
      </c>
      <c r="Q17" s="211" t="str">
        <f t="shared" si="3"/>
        <v>ДА</v>
      </c>
      <c r="R17" s="215">
        <v>7.01</v>
      </c>
      <c r="S17" s="215">
        <v>20.22</v>
      </c>
      <c r="T17" s="215">
        <v>36.55</v>
      </c>
      <c r="U17" s="215">
        <v>30.106999999999996</v>
      </c>
      <c r="V17" s="210" t="s">
        <v>26</v>
      </c>
      <c r="W17" s="215" t="s">
        <v>26</v>
      </c>
      <c r="X17" s="220" t="s">
        <v>26</v>
      </c>
      <c r="Y17" s="83"/>
      <c r="Z17" s="84"/>
    </row>
    <row r="18" spans="1:27" s="81" customFormat="1" ht="47.25" customHeight="1">
      <c r="A18" s="219">
        <v>7</v>
      </c>
      <c r="B18" s="246" t="s">
        <v>96</v>
      </c>
      <c r="C18" s="210">
        <v>10369524</v>
      </c>
      <c r="D18" s="210">
        <v>981777</v>
      </c>
      <c r="E18" s="218">
        <v>183246929</v>
      </c>
      <c r="F18" s="218">
        <v>271148</v>
      </c>
      <c r="G18" s="218">
        <v>11751</v>
      </c>
      <c r="H18" s="210">
        <v>976195</v>
      </c>
      <c r="I18" s="210">
        <v>1648915</v>
      </c>
      <c r="J18" s="210">
        <v>1515684</v>
      </c>
      <c r="K18" s="210">
        <f t="shared" si="0"/>
        <v>213842703</v>
      </c>
      <c r="L18" s="210">
        <v>200639597</v>
      </c>
      <c r="M18" s="211">
        <f t="shared" si="1"/>
        <v>0.04390024475139561</v>
      </c>
      <c r="N18" s="211">
        <v>0.04</v>
      </c>
      <c r="O18" s="211" t="str">
        <f t="shared" si="2"/>
        <v>ДА</v>
      </c>
      <c r="P18" s="211">
        <f t="shared" si="4"/>
        <v>0.04390024475139561</v>
      </c>
      <c r="Q18" s="211" t="str">
        <f t="shared" si="3"/>
        <v>ДА</v>
      </c>
      <c r="R18" s="215">
        <v>1.7</v>
      </c>
      <c r="S18" s="215">
        <v>22.07</v>
      </c>
      <c r="T18" s="215">
        <v>86.43</v>
      </c>
      <c r="U18" s="215">
        <v>30.106999999999996</v>
      </c>
      <c r="V18" s="210" t="str">
        <f aca="true" t="shared" si="5" ref="V18:V24">IF(T18&gt;U18,"ДА","НЕТ")</f>
        <v>ДА</v>
      </c>
      <c r="W18" s="215" t="s">
        <v>29</v>
      </c>
      <c r="X18" s="220" t="s">
        <v>26</v>
      </c>
      <c r="Y18" s="85"/>
      <c r="Z18" s="84"/>
      <c r="AA18" s="86"/>
    </row>
    <row r="19" spans="1:26" s="81" customFormat="1" ht="94.5">
      <c r="A19" s="219">
        <v>8</v>
      </c>
      <c r="B19" s="246" t="s">
        <v>97</v>
      </c>
      <c r="C19" s="210">
        <v>27022027</v>
      </c>
      <c r="D19" s="210">
        <v>324297</v>
      </c>
      <c r="E19" s="218">
        <v>150562997</v>
      </c>
      <c r="F19" s="218">
        <v>471748</v>
      </c>
      <c r="G19" s="218">
        <v>60509</v>
      </c>
      <c r="H19" s="210">
        <v>4550600</v>
      </c>
      <c r="I19" s="210">
        <v>3944261</v>
      </c>
      <c r="J19" s="210">
        <v>5337359</v>
      </c>
      <c r="K19" s="210">
        <f t="shared" si="0"/>
        <v>246171536</v>
      </c>
      <c r="L19" s="210">
        <v>584834900</v>
      </c>
      <c r="M19" s="211">
        <f t="shared" si="1"/>
        <v>0.10845173424111876</v>
      </c>
      <c r="N19" s="211">
        <v>0.04</v>
      </c>
      <c r="O19" s="211" t="str">
        <f t="shared" si="2"/>
        <v>ДА</v>
      </c>
      <c r="P19" s="211">
        <f t="shared" si="4"/>
        <v>0.10845173424111876</v>
      </c>
      <c r="Q19" s="211" t="str">
        <f t="shared" si="3"/>
        <v>ДА</v>
      </c>
      <c r="R19" s="215">
        <v>14.4</v>
      </c>
      <c r="S19" s="215">
        <v>22.67</v>
      </c>
      <c r="T19" s="215">
        <v>56.18</v>
      </c>
      <c r="U19" s="215">
        <v>30.106999999999996</v>
      </c>
      <c r="V19" s="210" t="str">
        <f t="shared" si="5"/>
        <v>ДА</v>
      </c>
      <c r="W19" s="215" t="s">
        <v>29</v>
      </c>
      <c r="X19" s="220" t="s">
        <v>26</v>
      </c>
      <c r="Y19" s="83"/>
      <c r="Z19" s="84"/>
    </row>
    <row r="20" spans="1:26" s="81" customFormat="1" ht="47.25" customHeight="1">
      <c r="A20" s="219">
        <v>9</v>
      </c>
      <c r="B20" s="246" t="s">
        <v>98</v>
      </c>
      <c r="C20" s="210">
        <v>1103144</v>
      </c>
      <c r="D20" s="210">
        <v>98096</v>
      </c>
      <c r="E20" s="218">
        <v>18484101</v>
      </c>
      <c r="F20" s="218">
        <v>144081</v>
      </c>
      <c r="G20" s="218">
        <v>4106</v>
      </c>
      <c r="H20" s="210">
        <v>126828</v>
      </c>
      <c r="I20" s="210">
        <v>307183</v>
      </c>
      <c r="J20" s="210">
        <v>238349</v>
      </c>
      <c r="K20" s="210">
        <f t="shared" si="0"/>
        <v>24544430</v>
      </c>
      <c r="L20" s="210">
        <v>24355108</v>
      </c>
      <c r="M20" s="211">
        <f t="shared" si="1"/>
        <v>0.040948109204410124</v>
      </c>
      <c r="N20" s="211">
        <v>0.04</v>
      </c>
      <c r="O20" s="211" t="str">
        <f t="shared" si="2"/>
        <v>ДА</v>
      </c>
      <c r="P20" s="211">
        <f t="shared" si="4"/>
        <v>0.040948109204410124</v>
      </c>
      <c r="Q20" s="211" t="str">
        <f t="shared" si="3"/>
        <v>ДА</v>
      </c>
      <c r="R20" s="215">
        <v>0.48</v>
      </c>
      <c r="S20" s="215">
        <v>12.68</v>
      </c>
      <c r="T20" s="215">
        <v>36.17</v>
      </c>
      <c r="U20" s="215">
        <v>30.106999999999996</v>
      </c>
      <c r="V20" s="210" t="str">
        <f t="shared" si="5"/>
        <v>ДА</v>
      </c>
      <c r="W20" s="215" t="s">
        <v>26</v>
      </c>
      <c r="X20" s="220" t="s">
        <v>26</v>
      </c>
      <c r="Y20" s="83"/>
      <c r="Z20" s="84"/>
    </row>
    <row r="21" spans="1:26" s="81" customFormat="1" ht="47.25" customHeight="1">
      <c r="A21" s="219">
        <v>10</v>
      </c>
      <c r="B21" s="246" t="s">
        <v>99</v>
      </c>
      <c r="C21" s="210">
        <v>1605856</v>
      </c>
      <c r="D21" s="210">
        <v>69817</v>
      </c>
      <c r="E21" s="218">
        <v>22003813</v>
      </c>
      <c r="F21" s="218">
        <v>768742</v>
      </c>
      <c r="G21" s="218">
        <v>110931</v>
      </c>
      <c r="H21" s="210">
        <v>350293</v>
      </c>
      <c r="I21" s="210">
        <v>158089</v>
      </c>
      <c r="J21" s="210">
        <v>328024</v>
      </c>
      <c r="K21" s="210">
        <f t="shared" si="0"/>
        <v>36212387</v>
      </c>
      <c r="L21" s="210">
        <v>63198487</v>
      </c>
      <c r="M21" s="211">
        <f t="shared" si="1"/>
        <v>0.042417502055305</v>
      </c>
      <c r="N21" s="211">
        <v>0.04</v>
      </c>
      <c r="O21" s="211" t="str">
        <f t="shared" si="2"/>
        <v>ДА</v>
      </c>
      <c r="P21" s="211">
        <f t="shared" si="4"/>
        <v>0.042417502055305</v>
      </c>
      <c r="Q21" s="211" t="str">
        <f t="shared" si="3"/>
        <v>ДА</v>
      </c>
      <c r="R21" s="215">
        <v>7.83</v>
      </c>
      <c r="S21" s="215">
        <v>27.68</v>
      </c>
      <c r="T21" s="215">
        <v>44.68</v>
      </c>
      <c r="U21" s="215">
        <v>30.106999999999996</v>
      </c>
      <c r="V21" s="210" t="str">
        <f t="shared" si="5"/>
        <v>ДА</v>
      </c>
      <c r="W21" s="215" t="s">
        <v>29</v>
      </c>
      <c r="X21" s="220" t="s">
        <v>26</v>
      </c>
      <c r="Y21" s="83"/>
      <c r="Z21" s="84"/>
    </row>
    <row r="22" spans="1:26" s="81" customFormat="1" ht="47.25" customHeight="1">
      <c r="A22" s="219">
        <v>11</v>
      </c>
      <c r="B22" s="246" t="s">
        <v>36</v>
      </c>
      <c r="C22" s="210">
        <v>2243221</v>
      </c>
      <c r="D22" s="210">
        <v>125569</v>
      </c>
      <c r="E22" s="218">
        <v>32030459</v>
      </c>
      <c r="F22" s="218">
        <v>589154</v>
      </c>
      <c r="G22" s="218">
        <v>38477</v>
      </c>
      <c r="H22" s="210">
        <v>332867</v>
      </c>
      <c r="I22" s="210">
        <v>117044</v>
      </c>
      <c r="J22" s="210">
        <v>294108</v>
      </c>
      <c r="K22" s="210">
        <f t="shared" si="0"/>
        <v>43099987</v>
      </c>
      <c r="L22" s="210">
        <v>63105532</v>
      </c>
      <c r="M22" s="211">
        <f t="shared" si="1"/>
        <v>0.049133471896406836</v>
      </c>
      <c r="N22" s="211">
        <v>0.04</v>
      </c>
      <c r="O22" s="211" t="str">
        <f t="shared" si="2"/>
        <v>ДА</v>
      </c>
      <c r="P22" s="211">
        <f t="shared" si="4"/>
        <v>0.049133471896406836</v>
      </c>
      <c r="Q22" s="211" t="str">
        <f t="shared" si="3"/>
        <v>ДА</v>
      </c>
      <c r="R22" s="215">
        <v>4.72</v>
      </c>
      <c r="S22" s="215">
        <v>12.11</v>
      </c>
      <c r="T22" s="215">
        <v>35.37</v>
      </c>
      <c r="U22" s="215">
        <v>30.106999999999996</v>
      </c>
      <c r="V22" s="210" t="str">
        <f t="shared" si="5"/>
        <v>ДА</v>
      </c>
      <c r="W22" s="215" t="s">
        <v>26</v>
      </c>
      <c r="X22" s="220" t="s">
        <v>26</v>
      </c>
      <c r="Y22" s="83"/>
      <c r="Z22" s="84"/>
    </row>
    <row r="23" spans="1:26" s="81" customFormat="1" ht="47.25" customHeight="1">
      <c r="A23" s="219">
        <v>12</v>
      </c>
      <c r="B23" s="246" t="s">
        <v>102</v>
      </c>
      <c r="C23" s="210">
        <v>2481248</v>
      </c>
      <c r="D23" s="210">
        <v>54395</v>
      </c>
      <c r="E23" s="218">
        <v>30718094</v>
      </c>
      <c r="F23" s="218">
        <v>317334</v>
      </c>
      <c r="G23" s="218">
        <v>37524.49015</v>
      </c>
      <c r="H23" s="210">
        <v>93337</v>
      </c>
      <c r="I23" s="210">
        <v>158528</v>
      </c>
      <c r="J23" s="210">
        <v>338485</v>
      </c>
      <c r="K23" s="210">
        <f t="shared" si="0"/>
        <v>37123813.9015</v>
      </c>
      <c r="L23" s="210">
        <v>56229212</v>
      </c>
      <c r="M23" s="211">
        <f t="shared" si="1"/>
        <v>0.06537186632922816</v>
      </c>
      <c r="N23" s="211">
        <v>0.04</v>
      </c>
      <c r="O23" s="211" t="str">
        <f t="shared" si="2"/>
        <v>ДА</v>
      </c>
      <c r="P23" s="211">
        <f t="shared" si="4"/>
        <v>0.06537186632922816</v>
      </c>
      <c r="Q23" s="211" t="str">
        <f t="shared" si="3"/>
        <v>ДА</v>
      </c>
      <c r="R23" s="215">
        <v>3.44</v>
      </c>
      <c r="S23" s="215">
        <v>18.64</v>
      </c>
      <c r="T23" s="215">
        <v>45.41</v>
      </c>
      <c r="U23" s="215">
        <v>30.106999999999996</v>
      </c>
      <c r="V23" s="210" t="str">
        <f t="shared" si="5"/>
        <v>ДА</v>
      </c>
      <c r="W23" s="215" t="s">
        <v>29</v>
      </c>
      <c r="X23" s="220" t="s">
        <v>26</v>
      </c>
      <c r="Y23" s="83"/>
      <c r="Z23" s="84"/>
    </row>
    <row r="24" spans="1:26" s="81" customFormat="1" ht="47.25" customHeight="1">
      <c r="A24" s="219">
        <v>13</v>
      </c>
      <c r="B24" s="246" t="s">
        <v>101</v>
      </c>
      <c r="C24" s="210">
        <v>2161272</v>
      </c>
      <c r="D24" s="210">
        <v>35430</v>
      </c>
      <c r="E24" s="218">
        <v>34672035</v>
      </c>
      <c r="F24" s="218">
        <v>455932</v>
      </c>
      <c r="G24" s="218">
        <v>32958</v>
      </c>
      <c r="H24" s="210">
        <v>215067</v>
      </c>
      <c r="I24" s="210">
        <v>110426</v>
      </c>
      <c r="J24" s="210">
        <v>397640</v>
      </c>
      <c r="K24" s="210">
        <f t="shared" si="0"/>
        <v>43213505</v>
      </c>
      <c r="L24" s="210">
        <v>86380189</v>
      </c>
      <c r="M24" s="211">
        <f t="shared" si="1"/>
        <v>0.04919392675970163</v>
      </c>
      <c r="N24" s="211">
        <v>0.04</v>
      </c>
      <c r="O24" s="211" t="str">
        <f t="shared" si="2"/>
        <v>ДА</v>
      </c>
      <c r="P24" s="211">
        <f t="shared" si="4"/>
        <v>0.04919392675970163</v>
      </c>
      <c r="Q24" s="211" t="str">
        <f t="shared" si="3"/>
        <v>ДА</v>
      </c>
      <c r="R24" s="215">
        <v>7.19</v>
      </c>
      <c r="S24" s="215">
        <v>26.84</v>
      </c>
      <c r="T24" s="215">
        <v>54.1</v>
      </c>
      <c r="U24" s="215">
        <v>30.106999999999996</v>
      </c>
      <c r="V24" s="210" t="str">
        <f t="shared" si="5"/>
        <v>ДА</v>
      </c>
      <c r="W24" s="215" t="s">
        <v>29</v>
      </c>
      <c r="X24" s="220" t="s">
        <v>26</v>
      </c>
      <c r="Y24" s="83"/>
      <c r="Z24" s="84"/>
    </row>
    <row r="25" spans="1:26" s="81" customFormat="1" ht="47.25" customHeight="1">
      <c r="A25" s="297">
        <v>14</v>
      </c>
      <c r="B25" s="298" t="s">
        <v>37</v>
      </c>
      <c r="C25" s="299">
        <v>983813</v>
      </c>
      <c r="D25" s="299">
        <v>44158</v>
      </c>
      <c r="E25" s="300">
        <v>8121604</v>
      </c>
      <c r="F25" s="300">
        <v>506439</v>
      </c>
      <c r="G25" s="300">
        <v>32499</v>
      </c>
      <c r="H25" s="299">
        <v>50010.03198782904</v>
      </c>
      <c r="I25" s="299">
        <v>113422</v>
      </c>
      <c r="J25" s="299">
        <v>0</v>
      </c>
      <c r="K25" s="299">
        <f t="shared" si="0"/>
        <v>15145304.319878291</v>
      </c>
      <c r="L25" s="299">
        <v>46151985</v>
      </c>
      <c r="M25" s="301">
        <f t="shared" si="1"/>
        <v>0.06204266221093345</v>
      </c>
      <c r="N25" s="301">
        <v>0.04</v>
      </c>
      <c r="O25" s="301" t="str">
        <f t="shared" si="2"/>
        <v>ДА</v>
      </c>
      <c r="P25" s="301">
        <f t="shared" si="4"/>
        <v>0.06204266221093345</v>
      </c>
      <c r="Q25" s="301" t="str">
        <f t="shared" si="3"/>
        <v>ДА</v>
      </c>
      <c r="R25" s="302">
        <v>8.45</v>
      </c>
      <c r="S25" s="302" t="s">
        <v>29</v>
      </c>
      <c r="T25" s="302" t="s">
        <v>29</v>
      </c>
      <c r="U25" s="302">
        <v>30.106999999999996</v>
      </c>
      <c r="V25" s="299" t="s">
        <v>29</v>
      </c>
      <c r="W25" s="302" t="s">
        <v>29</v>
      </c>
      <c r="X25" s="303" t="s">
        <v>26</v>
      </c>
      <c r="Y25" s="83"/>
      <c r="Z25" s="84"/>
    </row>
    <row r="26" spans="1:24" s="87" customFormat="1" ht="47.25" customHeight="1">
      <c r="A26" s="304" t="s">
        <v>38</v>
      </c>
      <c r="B26" s="304"/>
      <c r="C26" s="202" t="s">
        <v>39</v>
      </c>
      <c r="D26" s="202" t="s">
        <v>39</v>
      </c>
      <c r="E26" s="202" t="s">
        <v>39</v>
      </c>
      <c r="F26" s="202" t="s">
        <v>39</v>
      </c>
      <c r="G26" s="202" t="s">
        <v>39</v>
      </c>
      <c r="H26" s="202" t="s">
        <v>39</v>
      </c>
      <c r="I26" s="202" t="s">
        <v>39</v>
      </c>
      <c r="J26" s="202" t="s">
        <v>39</v>
      </c>
      <c r="K26" s="202" t="s">
        <v>39</v>
      </c>
      <c r="L26" s="202" t="s">
        <v>39</v>
      </c>
      <c r="M26" s="202" t="s">
        <v>39</v>
      </c>
      <c r="N26" s="202" t="s">
        <v>39</v>
      </c>
      <c r="O26" s="202" t="s">
        <v>39</v>
      </c>
      <c r="P26" s="202" t="s">
        <v>39</v>
      </c>
      <c r="Q26" s="202" t="s">
        <v>39</v>
      </c>
      <c r="R26" s="206">
        <v>9.27</v>
      </c>
      <c r="S26" s="206">
        <v>19.54</v>
      </c>
      <c r="T26" s="206">
        <v>46.16</v>
      </c>
      <c r="U26" s="202" t="s">
        <v>39</v>
      </c>
      <c r="V26" s="202" t="s">
        <v>39</v>
      </c>
      <c r="W26" s="202" t="s">
        <v>39</v>
      </c>
      <c r="X26" s="202" t="s">
        <v>39</v>
      </c>
    </row>
    <row r="27" spans="1:24" s="87" customFormat="1" ht="47.25" customHeight="1">
      <c r="A27" s="295" t="s">
        <v>40</v>
      </c>
      <c r="B27" s="295"/>
      <c r="C27" s="296" t="s">
        <v>39</v>
      </c>
      <c r="D27" s="296" t="s">
        <v>39</v>
      </c>
      <c r="E27" s="296" t="s">
        <v>39</v>
      </c>
      <c r="F27" s="296" t="s">
        <v>39</v>
      </c>
      <c r="G27" s="296" t="s">
        <v>39</v>
      </c>
      <c r="H27" s="296" t="s">
        <v>39</v>
      </c>
      <c r="I27" s="296" t="s">
        <v>39</v>
      </c>
      <c r="J27" s="296" t="s">
        <v>39</v>
      </c>
      <c r="K27" s="296" t="s">
        <v>39</v>
      </c>
      <c r="L27" s="296" t="s">
        <v>39</v>
      </c>
      <c r="M27" s="296" t="s">
        <v>39</v>
      </c>
      <c r="N27" s="296" t="s">
        <v>39</v>
      </c>
      <c r="O27" s="296" t="s">
        <v>39</v>
      </c>
      <c r="P27" s="296" t="s">
        <v>39</v>
      </c>
      <c r="Q27" s="296" t="s">
        <v>39</v>
      </c>
      <c r="R27" s="296" t="s">
        <v>39</v>
      </c>
      <c r="S27" s="296" t="s">
        <v>39</v>
      </c>
      <c r="T27" s="244">
        <v>43.01</v>
      </c>
      <c r="U27" s="296" t="s">
        <v>39</v>
      </c>
      <c r="V27" s="296" t="s">
        <v>39</v>
      </c>
      <c r="W27" s="296" t="s">
        <v>39</v>
      </c>
      <c r="X27" s="296" t="s">
        <v>39</v>
      </c>
    </row>
    <row r="28" spans="1:24" s="87" customFormat="1" ht="24" customHeight="1">
      <c r="A28" s="21"/>
      <c r="B28" s="21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88"/>
      <c r="V28" s="88"/>
      <c r="W28" s="88"/>
      <c r="X28" s="88"/>
    </row>
    <row r="29" spans="1:24" s="87" customFormat="1" ht="27" customHeight="1">
      <c r="A29" s="90" t="s">
        <v>41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21"/>
      <c r="M29" s="14"/>
      <c r="N29" s="14"/>
      <c r="O29" s="14"/>
      <c r="P29" s="14"/>
      <c r="Q29" s="14"/>
      <c r="R29" s="89"/>
      <c r="S29" s="89"/>
      <c r="T29" s="89"/>
      <c r="U29" s="89"/>
      <c r="V29" s="89"/>
      <c r="W29" s="89"/>
      <c r="X29" s="89"/>
    </row>
    <row r="30" spans="1:24" s="87" customFormat="1" ht="36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92"/>
      <c r="L30" s="21"/>
      <c r="M30" s="14"/>
      <c r="N30" s="14"/>
      <c r="O30" s="14"/>
      <c r="P30" s="14"/>
      <c r="Q30" s="14"/>
      <c r="R30" s="89"/>
      <c r="S30" s="93">
        <v>1</v>
      </c>
      <c r="T30" s="15" t="s">
        <v>42</v>
      </c>
      <c r="U30" s="16"/>
      <c r="V30" s="16"/>
      <c r="W30" s="16"/>
      <c r="X30" s="17">
        <v>13</v>
      </c>
    </row>
    <row r="31" spans="1:24" s="87" customFormat="1" ht="47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14"/>
      <c r="O31" s="14"/>
      <c r="P31" s="14"/>
      <c r="Q31" s="14"/>
      <c r="R31" s="89"/>
      <c r="S31" s="95"/>
      <c r="T31" s="18" t="s">
        <v>43</v>
      </c>
      <c r="U31" s="19"/>
      <c r="V31" s="19"/>
      <c r="W31" s="19"/>
      <c r="X31" s="20">
        <v>1</v>
      </c>
    </row>
    <row r="32" spans="1:24" s="87" customFormat="1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4"/>
      <c r="N32" s="14"/>
      <c r="O32" s="14"/>
      <c r="P32" s="14"/>
      <c r="Q32" s="14"/>
      <c r="R32" s="89"/>
      <c r="S32" s="93">
        <v>2</v>
      </c>
      <c r="T32" s="22" t="s">
        <v>44</v>
      </c>
      <c r="U32" s="96"/>
      <c r="V32" s="96"/>
      <c r="W32" s="96"/>
      <c r="X32" s="17">
        <v>12</v>
      </c>
    </row>
    <row r="33" spans="1:24" s="87" customFormat="1" ht="16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4"/>
      <c r="N33" s="14"/>
      <c r="O33" s="14"/>
      <c r="P33" s="14"/>
      <c r="Q33" s="14"/>
      <c r="R33" s="89"/>
      <c r="S33" s="95"/>
      <c r="T33" s="23" t="s">
        <v>45</v>
      </c>
      <c r="U33" s="97"/>
      <c r="V33" s="97"/>
      <c r="W33" s="97"/>
      <c r="X33" s="20">
        <v>2</v>
      </c>
    </row>
    <row r="34" spans="19:24" ht="17.25" customHeight="1">
      <c r="S34" s="93">
        <v>3</v>
      </c>
      <c r="T34" s="22" t="s">
        <v>46</v>
      </c>
      <c r="U34" s="96"/>
      <c r="V34" s="96"/>
      <c r="W34" s="96"/>
      <c r="X34" s="17">
        <v>13</v>
      </c>
    </row>
    <row r="35" spans="19:24" ht="17.25" customHeight="1">
      <c r="S35" s="95"/>
      <c r="T35" s="23" t="s">
        <v>47</v>
      </c>
      <c r="U35" s="97"/>
      <c r="V35" s="97"/>
      <c r="W35" s="97"/>
      <c r="X35" s="20">
        <v>1</v>
      </c>
    </row>
    <row r="36" spans="19:24" ht="15.75" customHeight="1">
      <c r="S36" s="98"/>
      <c r="T36" s="25"/>
      <c r="U36" s="99"/>
      <c r="V36" s="99"/>
      <c r="W36" s="99"/>
      <c r="X36" s="26"/>
    </row>
    <row r="37" spans="1:24" ht="15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</sheetData>
  <sheetProtection/>
  <mergeCells count="73">
    <mergeCell ref="V5:V6"/>
    <mergeCell ref="N5:N6"/>
    <mergeCell ref="P5:P6"/>
    <mergeCell ref="Q5:Q6"/>
    <mergeCell ref="R5:R6"/>
    <mergeCell ref="S5:S6"/>
    <mergeCell ref="T5:T6"/>
    <mergeCell ref="U5:U6"/>
    <mergeCell ref="D5:D6"/>
    <mergeCell ref="E5:E6"/>
    <mergeCell ref="O5:O6"/>
    <mergeCell ref="J5:J6"/>
    <mergeCell ref="K5:K6"/>
    <mergeCell ref="L5:L6"/>
    <mergeCell ref="M5:M6"/>
    <mergeCell ref="A2:X2"/>
    <mergeCell ref="A37:M37"/>
    <mergeCell ref="A29:K29"/>
    <mergeCell ref="P8:P9"/>
    <mergeCell ref="P10:P11"/>
    <mergeCell ref="P12:P13"/>
    <mergeCell ref="P14:P15"/>
    <mergeCell ref="X8:X9"/>
    <mergeCell ref="X10:X11"/>
    <mergeCell ref="X12:X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  <mergeCell ref="S30:S31"/>
    <mergeCell ref="S32:S33"/>
    <mergeCell ref="S34:S35"/>
    <mergeCell ref="T32:W32"/>
    <mergeCell ref="T33:W33"/>
    <mergeCell ref="T34:W34"/>
    <mergeCell ref="T35:W35"/>
    <mergeCell ref="T30:W30"/>
    <mergeCell ref="T31:W31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8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1" width="7.625" style="74" customWidth="1"/>
    <col min="2" max="2" width="33.375" style="24" customWidth="1"/>
    <col min="3" max="6" width="16.00390625" style="24" customWidth="1"/>
    <col min="7" max="7" width="17.25390625" style="24" customWidth="1"/>
    <col min="8" max="10" width="16.00390625" style="24" customWidth="1"/>
    <col min="11" max="12" width="18.75390625" style="24" customWidth="1"/>
    <col min="13" max="16" width="15.375" style="24" customWidth="1"/>
    <col min="17" max="17" width="15.00390625" style="24" customWidth="1"/>
    <col min="18" max="21" width="14.75390625" style="24" customWidth="1"/>
    <col min="22" max="22" width="14.25390625" style="24" customWidth="1"/>
    <col min="23" max="23" width="15.125" style="24" customWidth="1"/>
    <col min="24" max="24" width="15.75390625" style="24" customWidth="1"/>
    <col min="25" max="25" width="17.00390625" style="24" customWidth="1"/>
    <col min="26" max="26" width="14.25390625" style="24" customWidth="1"/>
    <col min="27" max="16384" width="9.125" style="24" customWidth="1"/>
  </cols>
  <sheetData>
    <row r="2" spans="1:24" ht="42" customHeight="1">
      <c r="A2" s="73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2:24" ht="16.5" thickBot="1">
      <c r="B3" s="75"/>
      <c r="C3" s="75"/>
      <c r="D3" s="75"/>
      <c r="E3" s="75"/>
      <c r="F3" s="75"/>
      <c r="G3" s="75"/>
      <c r="H3" s="75"/>
      <c r="I3" s="75"/>
      <c r="J3" s="75"/>
      <c r="Q3" s="76"/>
      <c r="R3" s="76"/>
      <c r="S3" s="76"/>
      <c r="X3" s="76" t="s">
        <v>0</v>
      </c>
    </row>
    <row r="4" spans="1:24" ht="18.75" customHeight="1">
      <c r="A4" s="112" t="s">
        <v>1</v>
      </c>
      <c r="B4" s="113" t="s">
        <v>2</v>
      </c>
      <c r="C4" s="114" t="s">
        <v>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114" t="s">
        <v>4</v>
      </c>
      <c r="S4" s="115"/>
      <c r="T4" s="115"/>
      <c r="U4" s="115"/>
      <c r="V4" s="116"/>
      <c r="W4" s="117" t="s">
        <v>5</v>
      </c>
      <c r="X4" s="118" t="s">
        <v>6</v>
      </c>
    </row>
    <row r="5" spans="1:24" ht="18.75" customHeight="1">
      <c r="A5" s="119"/>
      <c r="B5" s="120"/>
      <c r="C5" s="121" t="s">
        <v>7</v>
      </c>
      <c r="D5" s="122" t="s">
        <v>8</v>
      </c>
      <c r="E5" s="122" t="s">
        <v>9</v>
      </c>
      <c r="F5" s="123" t="s">
        <v>10</v>
      </c>
      <c r="G5" s="124"/>
      <c r="H5" s="124"/>
      <c r="I5" s="125"/>
      <c r="J5" s="122" t="s">
        <v>11</v>
      </c>
      <c r="K5" s="122" t="s">
        <v>12</v>
      </c>
      <c r="L5" s="122" t="s">
        <v>13</v>
      </c>
      <c r="M5" s="122" t="s">
        <v>14</v>
      </c>
      <c r="N5" s="122" t="s">
        <v>15</v>
      </c>
      <c r="O5" s="122" t="s">
        <v>16</v>
      </c>
      <c r="P5" s="122" t="s">
        <v>17</v>
      </c>
      <c r="Q5" s="126" t="s">
        <v>18</v>
      </c>
      <c r="R5" s="121" t="s">
        <v>61</v>
      </c>
      <c r="S5" s="122" t="s">
        <v>60</v>
      </c>
      <c r="T5" s="122" t="s">
        <v>59</v>
      </c>
      <c r="U5" s="122" t="s">
        <v>19</v>
      </c>
      <c r="V5" s="126" t="s">
        <v>20</v>
      </c>
      <c r="W5" s="127"/>
      <c r="X5" s="128"/>
    </row>
    <row r="6" spans="1:24" s="81" customFormat="1" ht="120" customHeight="1">
      <c r="A6" s="129"/>
      <c r="B6" s="130"/>
      <c r="C6" s="119"/>
      <c r="D6" s="131"/>
      <c r="E6" s="131"/>
      <c r="F6" s="79" t="s">
        <v>48</v>
      </c>
      <c r="G6" s="79" t="s">
        <v>21</v>
      </c>
      <c r="H6" s="80" t="s">
        <v>22</v>
      </c>
      <c r="I6" s="80" t="s">
        <v>23</v>
      </c>
      <c r="J6" s="131"/>
      <c r="K6" s="131"/>
      <c r="L6" s="131"/>
      <c r="M6" s="131"/>
      <c r="N6" s="131"/>
      <c r="O6" s="131"/>
      <c r="P6" s="131"/>
      <c r="Q6" s="128"/>
      <c r="R6" s="119"/>
      <c r="S6" s="131"/>
      <c r="T6" s="131"/>
      <c r="U6" s="131"/>
      <c r="V6" s="128"/>
      <c r="W6" s="132"/>
      <c r="X6" s="133"/>
    </row>
    <row r="7" spans="1:24" s="81" customFormat="1" ht="24" customHeight="1">
      <c r="A7" s="134">
        <v>1</v>
      </c>
      <c r="B7" s="135">
        <v>2</v>
      </c>
      <c r="C7" s="134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/>
      <c r="P7" s="82">
        <v>15</v>
      </c>
      <c r="Q7" s="136">
        <v>16</v>
      </c>
      <c r="R7" s="134">
        <v>17</v>
      </c>
      <c r="S7" s="82">
        <v>18</v>
      </c>
      <c r="T7" s="82">
        <v>19</v>
      </c>
      <c r="U7" s="82">
        <v>20</v>
      </c>
      <c r="V7" s="136">
        <v>21</v>
      </c>
      <c r="W7" s="137">
        <v>22</v>
      </c>
      <c r="X7" s="136">
        <v>23</v>
      </c>
    </row>
    <row r="8" spans="1:24" s="81" customFormat="1" ht="47.25" customHeight="1">
      <c r="A8" s="290">
        <v>1</v>
      </c>
      <c r="B8" s="291" t="s">
        <v>24</v>
      </c>
      <c r="C8" s="201">
        <v>4602050</v>
      </c>
      <c r="D8" s="201">
        <v>442882</v>
      </c>
      <c r="E8" s="201">
        <f>E9</f>
        <v>133405413</v>
      </c>
      <c r="F8" s="201">
        <f>F9</f>
        <v>1542091</v>
      </c>
      <c r="G8" s="201">
        <f>G9</f>
        <v>39680</v>
      </c>
      <c r="H8" s="201">
        <f>H9</f>
        <v>2050635</v>
      </c>
      <c r="I8" s="201">
        <f>I9</f>
        <v>2577090</v>
      </c>
      <c r="J8" s="201">
        <v>618402</v>
      </c>
      <c r="K8" s="201">
        <f aca="true" t="shared" si="0" ref="K8:K25">E8+(F8+G8+H8+I8)*10+J8</f>
        <v>196118775</v>
      </c>
      <c r="L8" s="201">
        <f>L9</f>
        <v>266655273</v>
      </c>
      <c r="M8" s="202">
        <f aca="true" t="shared" si="1" ref="M8:M25">(C8-D8)/K8</f>
        <v>0.021207393325804732</v>
      </c>
      <c r="N8" s="202">
        <v>0.016</v>
      </c>
      <c r="O8" s="202" t="str">
        <f aca="true" t="shared" si="2" ref="O8:O25">IF(M8&gt;N8,"ДА","НЕТ")</f>
        <v>ДА</v>
      </c>
      <c r="P8" s="203">
        <f>M8+M9</f>
        <v>0.05166487450914997</v>
      </c>
      <c r="Q8" s="204" t="str">
        <f aca="true" t="shared" si="3" ref="Q8:Q25">IF(P8&gt;0.04,"ДА","НЕТ")</f>
        <v>ДА</v>
      </c>
      <c r="R8" s="205">
        <v>17.95</v>
      </c>
      <c r="S8" s="205">
        <v>15.28</v>
      </c>
      <c r="T8" s="205">
        <v>35.68</v>
      </c>
      <c r="U8" s="205">
        <f>$T$27*0.7</f>
        <v>30.429</v>
      </c>
      <c r="V8" s="204" t="str">
        <f>IF(T8&gt;U8,"ДА","НЕТ")</f>
        <v>ДА</v>
      </c>
      <c r="W8" s="206" t="s">
        <v>26</v>
      </c>
      <c r="X8" s="207" t="s">
        <v>26</v>
      </c>
    </row>
    <row r="9" spans="1:26" s="81" customFormat="1" ht="47.25" customHeight="1">
      <c r="A9" s="292"/>
      <c r="B9" s="293" t="s">
        <v>27</v>
      </c>
      <c r="C9" s="210">
        <v>7238491</v>
      </c>
      <c r="D9" s="210">
        <v>1187252</v>
      </c>
      <c r="E9" s="218">
        <v>133405413</v>
      </c>
      <c r="F9" s="218">
        <v>1542091</v>
      </c>
      <c r="G9" s="218">
        <v>39680</v>
      </c>
      <c r="H9" s="210">
        <v>2050635</v>
      </c>
      <c r="I9" s="210">
        <v>2577090</v>
      </c>
      <c r="J9" s="210">
        <v>3177875</v>
      </c>
      <c r="K9" s="210">
        <f t="shared" si="0"/>
        <v>198678248</v>
      </c>
      <c r="L9" s="210">
        <v>266655273</v>
      </c>
      <c r="M9" s="211">
        <f t="shared" si="1"/>
        <v>0.030457481183345243</v>
      </c>
      <c r="N9" s="211">
        <v>0.024</v>
      </c>
      <c r="O9" s="211" t="str">
        <f t="shared" si="2"/>
        <v>ДА</v>
      </c>
      <c r="P9" s="212"/>
      <c r="Q9" s="213" t="str">
        <f t="shared" si="3"/>
        <v>НЕТ</v>
      </c>
      <c r="R9" s="214"/>
      <c r="S9" s="214"/>
      <c r="T9" s="214"/>
      <c r="U9" s="214"/>
      <c r="V9" s="213"/>
      <c r="W9" s="215" t="s">
        <v>26</v>
      </c>
      <c r="X9" s="216"/>
      <c r="Y9" s="83"/>
      <c r="Z9" s="84"/>
    </row>
    <row r="10" spans="1:26" s="81" customFormat="1" ht="47.25" customHeight="1">
      <c r="A10" s="245">
        <v>2</v>
      </c>
      <c r="B10" s="294" t="s">
        <v>28</v>
      </c>
      <c r="C10" s="210">
        <v>981397</v>
      </c>
      <c r="D10" s="210">
        <v>10121</v>
      </c>
      <c r="E10" s="210">
        <f>E11</f>
        <v>24798946</v>
      </c>
      <c r="F10" s="210">
        <f>F11</f>
        <v>716566</v>
      </c>
      <c r="G10" s="210">
        <f>G11</f>
        <v>60993</v>
      </c>
      <c r="H10" s="210">
        <f>H11</f>
        <v>29124</v>
      </c>
      <c r="I10" s="210">
        <f>I11</f>
        <v>511233</v>
      </c>
      <c r="J10" s="210">
        <v>87686</v>
      </c>
      <c r="K10" s="210">
        <f t="shared" si="0"/>
        <v>38065792</v>
      </c>
      <c r="L10" s="210">
        <f>L11</f>
        <v>58667229.788127854</v>
      </c>
      <c r="M10" s="211">
        <f t="shared" si="1"/>
        <v>0.02551571762909859</v>
      </c>
      <c r="N10" s="211">
        <v>0.016</v>
      </c>
      <c r="O10" s="211" t="str">
        <f t="shared" si="2"/>
        <v>ДА</v>
      </c>
      <c r="P10" s="212">
        <f>M10+M11</f>
        <v>0.04496391374932953</v>
      </c>
      <c r="Q10" s="213" t="str">
        <f t="shared" si="3"/>
        <v>ДА</v>
      </c>
      <c r="R10" s="214">
        <v>4.56</v>
      </c>
      <c r="S10" s="214">
        <v>19.82</v>
      </c>
      <c r="T10" s="214">
        <v>46.61</v>
      </c>
      <c r="U10" s="214">
        <f>$T$27*0.7</f>
        <v>30.429</v>
      </c>
      <c r="V10" s="213" t="str">
        <f>IF(T10&gt;U10,"ДА","НЕТ")</f>
        <v>ДА</v>
      </c>
      <c r="W10" s="215" t="s">
        <v>29</v>
      </c>
      <c r="X10" s="216" t="s">
        <v>26</v>
      </c>
      <c r="Y10" s="83"/>
      <c r="Z10" s="84"/>
    </row>
    <row r="11" spans="1:26" s="81" customFormat="1" ht="47.25" customHeight="1">
      <c r="A11" s="245"/>
      <c r="B11" s="246" t="s">
        <v>54</v>
      </c>
      <c r="C11" s="210">
        <v>841622</v>
      </c>
      <c r="D11" s="210">
        <v>97204</v>
      </c>
      <c r="E11" s="210">
        <v>24798946</v>
      </c>
      <c r="F11" s="210">
        <v>716566</v>
      </c>
      <c r="G11" s="210">
        <v>60993</v>
      </c>
      <c r="H11" s="210">
        <v>29124</v>
      </c>
      <c r="I11" s="210">
        <v>511233</v>
      </c>
      <c r="J11" s="210">
        <v>298863</v>
      </c>
      <c r="K11" s="210">
        <f t="shared" si="0"/>
        <v>38276969</v>
      </c>
      <c r="L11" s="210">
        <v>58667229.788127854</v>
      </c>
      <c r="M11" s="211">
        <f t="shared" si="1"/>
        <v>0.01944819612023094</v>
      </c>
      <c r="N11" s="211">
        <v>0.024</v>
      </c>
      <c r="O11" s="211" t="str">
        <f t="shared" si="2"/>
        <v>НЕТ</v>
      </c>
      <c r="P11" s="212"/>
      <c r="Q11" s="213" t="str">
        <f t="shared" si="3"/>
        <v>НЕТ</v>
      </c>
      <c r="R11" s="214"/>
      <c r="S11" s="214"/>
      <c r="T11" s="214"/>
      <c r="U11" s="214"/>
      <c r="V11" s="213"/>
      <c r="W11" s="215" t="s">
        <v>29</v>
      </c>
      <c r="X11" s="216"/>
      <c r="Y11" s="83"/>
      <c r="Z11" s="84"/>
    </row>
    <row r="12" spans="1:26" s="81" customFormat="1" ht="47.25" customHeight="1">
      <c r="A12" s="245">
        <v>3</v>
      </c>
      <c r="B12" s="294" t="s">
        <v>31</v>
      </c>
      <c r="C12" s="210">
        <v>118217.4</v>
      </c>
      <c r="D12" s="210">
        <v>637974</v>
      </c>
      <c r="E12" s="210">
        <f>E13</f>
        <v>7156242</v>
      </c>
      <c r="F12" s="210">
        <f>F13</f>
        <v>179835</v>
      </c>
      <c r="G12" s="210">
        <f>G13</f>
        <v>13056</v>
      </c>
      <c r="H12" s="210">
        <f>H13</f>
        <v>44091</v>
      </c>
      <c r="I12" s="210">
        <f>I13</f>
        <v>317902</v>
      </c>
      <c r="J12" s="210">
        <v>41818</v>
      </c>
      <c r="K12" s="210">
        <f t="shared" si="0"/>
        <v>12746900</v>
      </c>
      <c r="L12" s="210">
        <f>L13</f>
        <v>18988298</v>
      </c>
      <c r="M12" s="211">
        <f t="shared" si="1"/>
        <v>-0.040775137484407975</v>
      </c>
      <c r="N12" s="211">
        <v>0.012</v>
      </c>
      <c r="O12" s="211" t="str">
        <f t="shared" si="2"/>
        <v>НЕТ</v>
      </c>
      <c r="P12" s="212">
        <f>M12+M13</f>
        <v>-0.1531241959163016</v>
      </c>
      <c r="Q12" s="213" t="str">
        <f t="shared" si="3"/>
        <v>НЕТ</v>
      </c>
      <c r="R12" s="214">
        <v>-0.31</v>
      </c>
      <c r="S12" s="214">
        <v>3.65</v>
      </c>
      <c r="T12" s="214">
        <v>20.74</v>
      </c>
      <c r="U12" s="214">
        <f>$T$27*0.7</f>
        <v>30.429</v>
      </c>
      <c r="V12" s="213" t="str">
        <f>IF(T12&gt;U12,"ДА","НЕТ")</f>
        <v>НЕТ</v>
      </c>
      <c r="W12" s="215" t="s">
        <v>26</v>
      </c>
      <c r="X12" s="216" t="s">
        <v>25</v>
      </c>
      <c r="Y12" s="83"/>
      <c r="Z12" s="84"/>
    </row>
    <row r="13" spans="1:107" s="81" customFormat="1" ht="47.25" customHeight="1">
      <c r="A13" s="245"/>
      <c r="B13" s="246" t="s">
        <v>32</v>
      </c>
      <c r="C13" s="210">
        <v>1304430</v>
      </c>
      <c r="D13" s="210">
        <v>2731834</v>
      </c>
      <c r="E13" s="218">
        <v>7156242</v>
      </c>
      <c r="F13" s="218">
        <v>179835</v>
      </c>
      <c r="G13" s="218">
        <v>13056</v>
      </c>
      <c r="H13" s="210">
        <v>44091</v>
      </c>
      <c r="I13" s="210">
        <v>317902</v>
      </c>
      <c r="J13" s="210">
        <v>0</v>
      </c>
      <c r="K13" s="210">
        <f t="shared" si="0"/>
        <v>12705082</v>
      </c>
      <c r="L13" s="210">
        <v>18988298</v>
      </c>
      <c r="M13" s="211">
        <f t="shared" si="1"/>
        <v>-0.11234905843189363</v>
      </c>
      <c r="N13" s="211">
        <v>0.028</v>
      </c>
      <c r="O13" s="211" t="str">
        <f t="shared" si="2"/>
        <v>НЕТ</v>
      </c>
      <c r="P13" s="212"/>
      <c r="Q13" s="213" t="str">
        <f t="shared" si="3"/>
        <v>НЕТ</v>
      </c>
      <c r="R13" s="214"/>
      <c r="S13" s="214"/>
      <c r="T13" s="214"/>
      <c r="U13" s="214"/>
      <c r="V13" s="213"/>
      <c r="W13" s="215" t="s">
        <v>26</v>
      </c>
      <c r="X13" s="216"/>
      <c r="Y13" s="83"/>
      <c r="Z13" s="84"/>
      <c r="DC13" s="27"/>
    </row>
    <row r="14" spans="1:24" ht="47.25" customHeight="1">
      <c r="A14" s="208">
        <v>4</v>
      </c>
      <c r="B14" s="294" t="s">
        <v>33</v>
      </c>
      <c r="C14" s="210">
        <v>3170798</v>
      </c>
      <c r="D14" s="210">
        <v>233854</v>
      </c>
      <c r="E14" s="210">
        <f>E15</f>
        <v>52368049</v>
      </c>
      <c r="F14" s="210">
        <f>F15</f>
        <v>155624</v>
      </c>
      <c r="G14" s="210">
        <f>G15</f>
        <v>136050</v>
      </c>
      <c r="H14" s="210">
        <f>H15</f>
        <v>488718</v>
      </c>
      <c r="I14" s="210">
        <f>I15</f>
        <v>276657</v>
      </c>
      <c r="J14" s="210">
        <v>259733.2</v>
      </c>
      <c r="K14" s="210">
        <f t="shared" si="0"/>
        <v>63198272.2</v>
      </c>
      <c r="L14" s="210">
        <f>L15</f>
        <v>117277280</v>
      </c>
      <c r="M14" s="211">
        <f t="shared" si="1"/>
        <v>0.04647190338852333</v>
      </c>
      <c r="N14" s="211">
        <v>0.016</v>
      </c>
      <c r="O14" s="211" t="str">
        <f t="shared" si="2"/>
        <v>ДА</v>
      </c>
      <c r="P14" s="212">
        <f>M14+M15</f>
        <v>0.0937522810482761</v>
      </c>
      <c r="Q14" s="213" t="str">
        <f t="shared" si="3"/>
        <v>ДА</v>
      </c>
      <c r="R14" s="214">
        <v>11.46</v>
      </c>
      <c r="S14" s="214">
        <v>21.15</v>
      </c>
      <c r="T14" s="214">
        <v>40.13</v>
      </c>
      <c r="U14" s="214">
        <f>$T$27*0.7</f>
        <v>30.429</v>
      </c>
      <c r="V14" s="213" t="str">
        <f>IF(T14&gt;U14,"ДА","НЕТ")</f>
        <v>ДА</v>
      </c>
      <c r="W14" s="215" t="s">
        <v>29</v>
      </c>
      <c r="X14" s="216" t="s">
        <v>26</v>
      </c>
    </row>
    <row r="15" spans="1:26" s="81" customFormat="1" ht="47.25" customHeight="1">
      <c r="A15" s="208"/>
      <c r="B15" s="246" t="s">
        <v>34</v>
      </c>
      <c r="C15" s="210">
        <v>3162663</v>
      </c>
      <c r="D15" s="210">
        <v>156918</v>
      </c>
      <c r="E15" s="218">
        <v>52368049</v>
      </c>
      <c r="F15" s="218">
        <v>155624</v>
      </c>
      <c r="G15" s="210">
        <v>136050</v>
      </c>
      <c r="H15" s="210">
        <v>488718</v>
      </c>
      <c r="I15" s="210">
        <v>276657</v>
      </c>
      <c r="J15" s="210">
        <v>634240</v>
      </c>
      <c r="K15" s="210">
        <f t="shared" si="0"/>
        <v>63572779</v>
      </c>
      <c r="L15" s="210">
        <v>117277280</v>
      </c>
      <c r="M15" s="211">
        <f t="shared" si="1"/>
        <v>0.04728037765975277</v>
      </c>
      <c r="N15" s="211">
        <v>0.024</v>
      </c>
      <c r="O15" s="211" t="str">
        <f t="shared" si="2"/>
        <v>ДА</v>
      </c>
      <c r="P15" s="212"/>
      <c r="Q15" s="213" t="str">
        <f t="shared" si="3"/>
        <v>НЕТ</v>
      </c>
      <c r="R15" s="214"/>
      <c r="S15" s="214"/>
      <c r="T15" s="214"/>
      <c r="U15" s="214"/>
      <c r="V15" s="213"/>
      <c r="W15" s="215" t="s">
        <v>29</v>
      </c>
      <c r="X15" s="216"/>
      <c r="Y15" s="83"/>
      <c r="Z15" s="84"/>
    </row>
    <row r="16" spans="1:26" s="81" customFormat="1" ht="47.25" customHeight="1">
      <c r="A16" s="219">
        <v>5</v>
      </c>
      <c r="B16" s="246" t="s">
        <v>103</v>
      </c>
      <c r="C16" s="210">
        <v>1298631.7</v>
      </c>
      <c r="D16" s="210">
        <v>89613</v>
      </c>
      <c r="E16" s="218">
        <v>19182248</v>
      </c>
      <c r="F16" s="218">
        <v>455289</v>
      </c>
      <c r="G16" s="218">
        <v>24366</v>
      </c>
      <c r="H16" s="210">
        <v>204441</v>
      </c>
      <c r="I16" s="210">
        <v>494749</v>
      </c>
      <c r="J16" s="210">
        <v>0</v>
      </c>
      <c r="K16" s="210">
        <f t="shared" si="0"/>
        <v>30970698</v>
      </c>
      <c r="L16" s="210">
        <v>42972172</v>
      </c>
      <c r="M16" s="211">
        <f t="shared" si="1"/>
        <v>0.0390375024805705</v>
      </c>
      <c r="N16" s="211">
        <v>0.04</v>
      </c>
      <c r="O16" s="211" t="str">
        <f t="shared" si="2"/>
        <v>НЕТ</v>
      </c>
      <c r="P16" s="211">
        <f aca="true" t="shared" si="4" ref="P16:P25">M16</f>
        <v>0.0390375024805705</v>
      </c>
      <c r="Q16" s="211" t="str">
        <f t="shared" si="3"/>
        <v>НЕТ</v>
      </c>
      <c r="R16" s="215">
        <v>2.11</v>
      </c>
      <c r="S16" s="215">
        <v>21.35</v>
      </c>
      <c r="T16" s="215">
        <v>47.28</v>
      </c>
      <c r="U16" s="215">
        <f aca="true" t="shared" si="5" ref="U16:U25">$T$27*0.7</f>
        <v>30.429</v>
      </c>
      <c r="V16" s="210" t="str">
        <f>IF(T16&gt;U16,"ДА","НЕТ")</f>
        <v>ДА</v>
      </c>
      <c r="W16" s="215" t="s">
        <v>29</v>
      </c>
      <c r="X16" s="220" t="s">
        <v>25</v>
      </c>
      <c r="Y16" s="83"/>
      <c r="Z16" s="84"/>
    </row>
    <row r="17" spans="1:26" s="81" customFormat="1" ht="47.25" customHeight="1">
      <c r="A17" s="219">
        <v>6</v>
      </c>
      <c r="B17" s="246" t="s">
        <v>35</v>
      </c>
      <c r="C17" s="210">
        <v>16167626</v>
      </c>
      <c r="D17" s="210">
        <v>680561</v>
      </c>
      <c r="E17" s="218">
        <v>158564510</v>
      </c>
      <c r="F17" s="218">
        <v>927087</v>
      </c>
      <c r="G17" s="218">
        <v>92432</v>
      </c>
      <c r="H17" s="210">
        <v>2402166</v>
      </c>
      <c r="I17" s="210">
        <v>430293</v>
      </c>
      <c r="J17" s="210">
        <v>1755535</v>
      </c>
      <c r="K17" s="210">
        <f t="shared" si="0"/>
        <v>198839825</v>
      </c>
      <c r="L17" s="210">
        <v>309244511</v>
      </c>
      <c r="M17" s="211">
        <f t="shared" si="1"/>
        <v>0.07788713855486445</v>
      </c>
      <c r="N17" s="211">
        <v>0.04</v>
      </c>
      <c r="O17" s="211" t="str">
        <f t="shared" si="2"/>
        <v>ДА</v>
      </c>
      <c r="P17" s="211">
        <f t="shared" si="4"/>
        <v>0.07788713855486445</v>
      </c>
      <c r="Q17" s="211" t="str">
        <f t="shared" si="3"/>
        <v>ДА</v>
      </c>
      <c r="R17" s="215">
        <v>7.21</v>
      </c>
      <c r="S17" s="215">
        <v>20.84</v>
      </c>
      <c r="T17" s="215">
        <v>37.71</v>
      </c>
      <c r="U17" s="215">
        <f t="shared" si="5"/>
        <v>30.429</v>
      </c>
      <c r="V17" s="210" t="s">
        <v>26</v>
      </c>
      <c r="W17" s="215" t="s">
        <v>29</v>
      </c>
      <c r="X17" s="220" t="s">
        <v>26</v>
      </c>
      <c r="Y17" s="83"/>
      <c r="Z17" s="84"/>
    </row>
    <row r="18" spans="1:27" s="81" customFormat="1" ht="47.25" customHeight="1">
      <c r="A18" s="219">
        <v>7</v>
      </c>
      <c r="B18" s="246" t="s">
        <v>96</v>
      </c>
      <c r="C18" s="210">
        <v>10289960</v>
      </c>
      <c r="D18" s="210">
        <v>1056456</v>
      </c>
      <c r="E18" s="218">
        <v>182241006</v>
      </c>
      <c r="F18" s="218">
        <v>270497</v>
      </c>
      <c r="G18" s="218">
        <v>11168</v>
      </c>
      <c r="H18" s="210">
        <v>972601</v>
      </c>
      <c r="I18" s="210">
        <v>1634919</v>
      </c>
      <c r="J18" s="210">
        <v>1515684</v>
      </c>
      <c r="K18" s="210">
        <f t="shared" si="0"/>
        <v>212648540</v>
      </c>
      <c r="L18" s="210">
        <v>197166435</v>
      </c>
      <c r="M18" s="211">
        <f t="shared" si="1"/>
        <v>0.04342143143799623</v>
      </c>
      <c r="N18" s="211">
        <v>0.04</v>
      </c>
      <c r="O18" s="211" t="str">
        <f t="shared" si="2"/>
        <v>ДА</v>
      </c>
      <c r="P18" s="211">
        <f t="shared" si="4"/>
        <v>0.04342143143799623</v>
      </c>
      <c r="Q18" s="211" t="str">
        <f t="shared" si="3"/>
        <v>ДА</v>
      </c>
      <c r="R18" s="215">
        <v>-0.1</v>
      </c>
      <c r="S18" s="215">
        <v>19.86</v>
      </c>
      <c r="T18" s="215">
        <v>82.75</v>
      </c>
      <c r="U18" s="215">
        <f t="shared" si="5"/>
        <v>30.429</v>
      </c>
      <c r="V18" s="210" t="str">
        <f aca="true" t="shared" si="6" ref="V18:V24">IF(T18&gt;U18,"ДА","НЕТ")</f>
        <v>ДА</v>
      </c>
      <c r="W18" s="215" t="s">
        <v>29</v>
      </c>
      <c r="X18" s="220" t="s">
        <v>26</v>
      </c>
      <c r="Y18" s="85"/>
      <c r="Z18" s="84"/>
      <c r="AA18" s="86"/>
    </row>
    <row r="19" spans="1:26" s="81" customFormat="1" ht="94.5">
      <c r="A19" s="219">
        <v>8</v>
      </c>
      <c r="B19" s="246" t="s">
        <v>97</v>
      </c>
      <c r="C19" s="210">
        <v>27817930</v>
      </c>
      <c r="D19" s="210">
        <v>5309602</v>
      </c>
      <c r="E19" s="218">
        <v>153474825</v>
      </c>
      <c r="F19" s="218">
        <v>509004</v>
      </c>
      <c r="G19" s="218">
        <v>69829</v>
      </c>
      <c r="H19" s="210">
        <v>4607973</v>
      </c>
      <c r="I19" s="210">
        <v>4086394</v>
      </c>
      <c r="J19" s="210">
        <v>5337359</v>
      </c>
      <c r="K19" s="210">
        <f t="shared" si="0"/>
        <v>251544184</v>
      </c>
      <c r="L19" s="210">
        <v>600130707</v>
      </c>
      <c r="M19" s="211">
        <f t="shared" si="1"/>
        <v>0.08948061387100088</v>
      </c>
      <c r="N19" s="211">
        <v>0.04</v>
      </c>
      <c r="O19" s="211" t="str">
        <f t="shared" si="2"/>
        <v>ДА</v>
      </c>
      <c r="P19" s="211">
        <f t="shared" si="4"/>
        <v>0.08948061387100088</v>
      </c>
      <c r="Q19" s="211" t="str">
        <f t="shared" si="3"/>
        <v>ДА</v>
      </c>
      <c r="R19" s="215">
        <v>13.3</v>
      </c>
      <c r="S19" s="215">
        <v>23.65</v>
      </c>
      <c r="T19" s="215">
        <v>56.53</v>
      </c>
      <c r="U19" s="215">
        <f t="shared" si="5"/>
        <v>30.429</v>
      </c>
      <c r="V19" s="210" t="str">
        <f t="shared" si="6"/>
        <v>ДА</v>
      </c>
      <c r="W19" s="215" t="s">
        <v>29</v>
      </c>
      <c r="X19" s="220" t="s">
        <v>26</v>
      </c>
      <c r="Y19" s="83"/>
      <c r="Z19" s="84"/>
    </row>
    <row r="20" spans="1:26" s="81" customFormat="1" ht="47.25" customHeight="1">
      <c r="A20" s="219">
        <v>9</v>
      </c>
      <c r="B20" s="246" t="s">
        <v>98</v>
      </c>
      <c r="C20" s="210">
        <v>1114489.6</v>
      </c>
      <c r="D20" s="210">
        <v>80201</v>
      </c>
      <c r="E20" s="218">
        <v>18862763</v>
      </c>
      <c r="F20" s="218">
        <v>115882</v>
      </c>
      <c r="G20" s="218">
        <v>2253</v>
      </c>
      <c r="H20" s="210">
        <v>64183</v>
      </c>
      <c r="I20" s="210">
        <v>381463</v>
      </c>
      <c r="J20" s="210">
        <v>238349</v>
      </c>
      <c r="K20" s="210">
        <f t="shared" si="0"/>
        <v>24738922</v>
      </c>
      <c r="L20" s="210">
        <v>24283111</v>
      </c>
      <c r="M20" s="211">
        <f t="shared" si="1"/>
        <v>0.04180815154354745</v>
      </c>
      <c r="N20" s="211">
        <v>0.04</v>
      </c>
      <c r="O20" s="211" t="str">
        <f t="shared" si="2"/>
        <v>ДА</v>
      </c>
      <c r="P20" s="211">
        <f t="shared" si="4"/>
        <v>0.04180815154354745</v>
      </c>
      <c r="Q20" s="211" t="str">
        <f t="shared" si="3"/>
        <v>ДА</v>
      </c>
      <c r="R20" s="215">
        <v>1.68</v>
      </c>
      <c r="S20" s="215">
        <v>13.17</v>
      </c>
      <c r="T20" s="215">
        <v>35.87</v>
      </c>
      <c r="U20" s="215">
        <f t="shared" si="5"/>
        <v>30.429</v>
      </c>
      <c r="V20" s="210" t="str">
        <f t="shared" si="6"/>
        <v>ДА</v>
      </c>
      <c r="W20" s="215" t="s">
        <v>26</v>
      </c>
      <c r="X20" s="220" t="s">
        <v>26</v>
      </c>
      <c r="Y20" s="83"/>
      <c r="Z20" s="84"/>
    </row>
    <row r="21" spans="1:26" s="81" customFormat="1" ht="47.25" customHeight="1">
      <c r="A21" s="219">
        <v>10</v>
      </c>
      <c r="B21" s="246" t="s">
        <v>99</v>
      </c>
      <c r="C21" s="210">
        <v>1657176</v>
      </c>
      <c r="D21" s="210">
        <v>67049</v>
      </c>
      <c r="E21" s="218">
        <v>16918426</v>
      </c>
      <c r="F21" s="218">
        <v>926091</v>
      </c>
      <c r="G21" s="218">
        <v>103232</v>
      </c>
      <c r="H21" s="210">
        <v>358814</v>
      </c>
      <c r="I21" s="210">
        <v>163168</v>
      </c>
      <c r="J21" s="210">
        <v>328024</v>
      </c>
      <c r="K21" s="210">
        <f t="shared" si="0"/>
        <v>32759500</v>
      </c>
      <c r="L21" s="210">
        <v>64547679</v>
      </c>
      <c r="M21" s="211">
        <f t="shared" si="1"/>
        <v>0.04853941604725347</v>
      </c>
      <c r="N21" s="211">
        <v>0.04</v>
      </c>
      <c r="O21" s="211" t="str">
        <f t="shared" si="2"/>
        <v>ДА</v>
      </c>
      <c r="P21" s="211">
        <f t="shared" si="4"/>
        <v>0.04853941604725347</v>
      </c>
      <c r="Q21" s="211" t="str">
        <f t="shared" si="3"/>
        <v>ДА</v>
      </c>
      <c r="R21" s="215">
        <v>8.17</v>
      </c>
      <c r="S21" s="215">
        <v>28.09</v>
      </c>
      <c r="T21" s="215">
        <v>44.41</v>
      </c>
      <c r="U21" s="215">
        <f t="shared" si="5"/>
        <v>30.429</v>
      </c>
      <c r="V21" s="210" t="str">
        <f t="shared" si="6"/>
        <v>ДА</v>
      </c>
      <c r="W21" s="215" t="s">
        <v>29</v>
      </c>
      <c r="X21" s="220" t="s">
        <v>26</v>
      </c>
      <c r="Y21" s="83"/>
      <c r="Z21" s="84"/>
    </row>
    <row r="22" spans="1:26" s="81" customFormat="1" ht="47.25" customHeight="1">
      <c r="A22" s="219">
        <v>11</v>
      </c>
      <c r="B22" s="246" t="s">
        <v>36</v>
      </c>
      <c r="C22" s="210">
        <v>2433990</v>
      </c>
      <c r="D22" s="210">
        <v>139832</v>
      </c>
      <c r="E22" s="218">
        <v>33988610</v>
      </c>
      <c r="F22" s="218">
        <v>712056</v>
      </c>
      <c r="G22" s="218">
        <v>46210</v>
      </c>
      <c r="H22" s="210">
        <v>336900</v>
      </c>
      <c r="I22" s="210">
        <v>119875</v>
      </c>
      <c r="J22" s="210">
        <v>294108</v>
      </c>
      <c r="K22" s="210">
        <f t="shared" si="0"/>
        <v>46433128</v>
      </c>
      <c r="L22" s="210">
        <v>65160191</v>
      </c>
      <c r="M22" s="211">
        <f t="shared" si="1"/>
        <v>0.04940778489013275</v>
      </c>
      <c r="N22" s="211">
        <v>0.04</v>
      </c>
      <c r="O22" s="211" t="str">
        <f t="shared" si="2"/>
        <v>ДА</v>
      </c>
      <c r="P22" s="211">
        <f t="shared" si="4"/>
        <v>0.04940778489013275</v>
      </c>
      <c r="Q22" s="211" t="str">
        <f t="shared" si="3"/>
        <v>ДА</v>
      </c>
      <c r="R22" s="215">
        <v>6.49</v>
      </c>
      <c r="S22" s="215">
        <v>12.5</v>
      </c>
      <c r="T22" s="215">
        <v>35.82</v>
      </c>
      <c r="U22" s="215">
        <f t="shared" si="5"/>
        <v>30.429</v>
      </c>
      <c r="V22" s="210" t="str">
        <f t="shared" si="6"/>
        <v>ДА</v>
      </c>
      <c r="W22" s="215" t="s">
        <v>26</v>
      </c>
      <c r="X22" s="220" t="s">
        <v>26</v>
      </c>
      <c r="Y22" s="83"/>
      <c r="Z22" s="84"/>
    </row>
    <row r="23" spans="1:26" s="81" customFormat="1" ht="47.25" customHeight="1">
      <c r="A23" s="219">
        <v>12</v>
      </c>
      <c r="B23" s="246" t="s">
        <v>102</v>
      </c>
      <c r="C23" s="210">
        <v>2638167</v>
      </c>
      <c r="D23" s="210">
        <v>56157</v>
      </c>
      <c r="E23" s="218">
        <v>30898241</v>
      </c>
      <c r="F23" s="218">
        <v>346280</v>
      </c>
      <c r="G23" s="218">
        <v>39118</v>
      </c>
      <c r="H23" s="210">
        <v>109180</v>
      </c>
      <c r="I23" s="210">
        <v>159976</v>
      </c>
      <c r="J23" s="210">
        <v>338485</v>
      </c>
      <c r="K23" s="210">
        <f t="shared" si="0"/>
        <v>37782266</v>
      </c>
      <c r="L23" s="210">
        <v>56883132</v>
      </c>
      <c r="M23" s="211">
        <f t="shared" si="1"/>
        <v>0.06833920442993018</v>
      </c>
      <c r="N23" s="211">
        <v>0.04</v>
      </c>
      <c r="O23" s="211" t="str">
        <f t="shared" si="2"/>
        <v>ДА</v>
      </c>
      <c r="P23" s="211">
        <f t="shared" si="4"/>
        <v>0.06833920442993018</v>
      </c>
      <c r="Q23" s="211" t="str">
        <f t="shared" si="3"/>
        <v>ДА</v>
      </c>
      <c r="R23" s="215">
        <v>3.85</v>
      </c>
      <c r="S23" s="215">
        <v>18.11</v>
      </c>
      <c r="T23" s="215">
        <v>45.48</v>
      </c>
      <c r="U23" s="215">
        <f t="shared" si="5"/>
        <v>30.429</v>
      </c>
      <c r="V23" s="210" t="str">
        <f t="shared" si="6"/>
        <v>ДА</v>
      </c>
      <c r="W23" s="215" t="s">
        <v>29</v>
      </c>
      <c r="X23" s="220" t="s">
        <v>26</v>
      </c>
      <c r="Y23" s="83"/>
      <c r="Z23" s="84"/>
    </row>
    <row r="24" spans="1:26" s="81" customFormat="1" ht="47.25" customHeight="1">
      <c r="A24" s="219">
        <v>13</v>
      </c>
      <c r="B24" s="246" t="s">
        <v>101</v>
      </c>
      <c r="C24" s="210">
        <v>2287878</v>
      </c>
      <c r="D24" s="210">
        <v>51724</v>
      </c>
      <c r="E24" s="218">
        <v>35427950</v>
      </c>
      <c r="F24" s="218">
        <v>632467</v>
      </c>
      <c r="G24" s="218">
        <v>28082</v>
      </c>
      <c r="H24" s="210">
        <v>217372</v>
      </c>
      <c r="I24" s="210">
        <v>111137</v>
      </c>
      <c r="J24" s="210">
        <v>397640</v>
      </c>
      <c r="K24" s="210">
        <f t="shared" si="0"/>
        <v>45716170</v>
      </c>
      <c r="L24" s="210">
        <v>88709121</v>
      </c>
      <c r="M24" s="211">
        <f t="shared" si="1"/>
        <v>0.04891385258213888</v>
      </c>
      <c r="N24" s="211">
        <v>0.04</v>
      </c>
      <c r="O24" s="211" t="str">
        <f t="shared" si="2"/>
        <v>ДА</v>
      </c>
      <c r="P24" s="211">
        <f t="shared" si="4"/>
        <v>0.04891385258213888</v>
      </c>
      <c r="Q24" s="211" t="str">
        <f t="shared" si="3"/>
        <v>ДА</v>
      </c>
      <c r="R24" s="215">
        <v>7.87</v>
      </c>
      <c r="S24" s="215">
        <v>27.02</v>
      </c>
      <c r="T24" s="215">
        <v>54.09</v>
      </c>
      <c r="U24" s="215">
        <f t="shared" si="5"/>
        <v>30.429</v>
      </c>
      <c r="V24" s="210" t="str">
        <f t="shared" si="6"/>
        <v>ДА</v>
      </c>
      <c r="W24" s="215" t="s">
        <v>29</v>
      </c>
      <c r="X24" s="220" t="s">
        <v>26</v>
      </c>
      <c r="Y24" s="83"/>
      <c r="Z24" s="84"/>
    </row>
    <row r="25" spans="1:26" s="81" customFormat="1" ht="47.25" customHeight="1">
      <c r="A25" s="297">
        <v>14</v>
      </c>
      <c r="B25" s="298" t="s">
        <v>37</v>
      </c>
      <c r="C25" s="299">
        <v>930328</v>
      </c>
      <c r="D25" s="299">
        <v>39778</v>
      </c>
      <c r="E25" s="300">
        <v>10057476</v>
      </c>
      <c r="F25" s="300">
        <v>445264</v>
      </c>
      <c r="G25" s="300">
        <v>22602</v>
      </c>
      <c r="H25" s="299">
        <v>50643</v>
      </c>
      <c r="I25" s="299">
        <v>112760</v>
      </c>
      <c r="J25" s="299">
        <v>0</v>
      </c>
      <c r="K25" s="299">
        <f t="shared" si="0"/>
        <v>16370166</v>
      </c>
      <c r="L25" s="299">
        <v>47724483</v>
      </c>
      <c r="M25" s="301">
        <f t="shared" si="1"/>
        <v>0.05440079227052432</v>
      </c>
      <c r="N25" s="301">
        <v>0.04</v>
      </c>
      <c r="O25" s="301" t="str">
        <f t="shared" si="2"/>
        <v>ДА</v>
      </c>
      <c r="P25" s="301">
        <f t="shared" si="4"/>
        <v>0.05440079227052432</v>
      </c>
      <c r="Q25" s="301" t="str">
        <f t="shared" si="3"/>
        <v>ДА</v>
      </c>
      <c r="R25" s="302">
        <v>8.81</v>
      </c>
      <c r="S25" s="302" t="s">
        <v>29</v>
      </c>
      <c r="T25" s="302" t="s">
        <v>29</v>
      </c>
      <c r="U25" s="302">
        <f t="shared" si="5"/>
        <v>30.429</v>
      </c>
      <c r="V25" s="299" t="s">
        <v>29</v>
      </c>
      <c r="W25" s="302" t="s">
        <v>29</v>
      </c>
      <c r="X25" s="303" t="s">
        <v>26</v>
      </c>
      <c r="Y25" s="83"/>
      <c r="Z25" s="84"/>
    </row>
    <row r="26" spans="1:24" s="87" customFormat="1" ht="47.25" customHeight="1">
      <c r="A26" s="304" t="s">
        <v>38</v>
      </c>
      <c r="B26" s="304"/>
      <c r="C26" s="202" t="s">
        <v>39</v>
      </c>
      <c r="D26" s="202" t="s">
        <v>39</v>
      </c>
      <c r="E26" s="202" t="s">
        <v>39</v>
      </c>
      <c r="F26" s="202" t="s">
        <v>39</v>
      </c>
      <c r="G26" s="202" t="s">
        <v>39</v>
      </c>
      <c r="H26" s="202" t="s">
        <v>39</v>
      </c>
      <c r="I26" s="202" t="s">
        <v>39</v>
      </c>
      <c r="J26" s="202" t="s">
        <v>39</v>
      </c>
      <c r="K26" s="202" t="s">
        <v>39</v>
      </c>
      <c r="L26" s="202" t="s">
        <v>39</v>
      </c>
      <c r="M26" s="202" t="s">
        <v>39</v>
      </c>
      <c r="N26" s="202" t="s">
        <v>39</v>
      </c>
      <c r="O26" s="202" t="s">
        <v>39</v>
      </c>
      <c r="P26" s="202" t="s">
        <v>39</v>
      </c>
      <c r="Q26" s="202" t="s">
        <v>39</v>
      </c>
      <c r="R26" s="206">
        <v>9.34</v>
      </c>
      <c r="S26" s="206">
        <v>20.1</v>
      </c>
      <c r="T26" s="206">
        <v>46.3</v>
      </c>
      <c r="U26" s="202" t="s">
        <v>39</v>
      </c>
      <c r="V26" s="202" t="s">
        <v>39</v>
      </c>
      <c r="W26" s="202" t="s">
        <v>39</v>
      </c>
      <c r="X26" s="202" t="s">
        <v>39</v>
      </c>
    </row>
    <row r="27" spans="1:24" s="87" customFormat="1" ht="47.25" customHeight="1">
      <c r="A27" s="295" t="s">
        <v>40</v>
      </c>
      <c r="B27" s="295"/>
      <c r="C27" s="296" t="s">
        <v>39</v>
      </c>
      <c r="D27" s="296" t="s">
        <v>39</v>
      </c>
      <c r="E27" s="296" t="s">
        <v>39</v>
      </c>
      <c r="F27" s="296" t="s">
        <v>39</v>
      </c>
      <c r="G27" s="296" t="s">
        <v>39</v>
      </c>
      <c r="H27" s="296" t="s">
        <v>39</v>
      </c>
      <c r="I27" s="296" t="s">
        <v>39</v>
      </c>
      <c r="J27" s="296" t="s">
        <v>39</v>
      </c>
      <c r="K27" s="296" t="s">
        <v>39</v>
      </c>
      <c r="L27" s="296" t="s">
        <v>39</v>
      </c>
      <c r="M27" s="296" t="s">
        <v>39</v>
      </c>
      <c r="N27" s="296" t="s">
        <v>39</v>
      </c>
      <c r="O27" s="296" t="s">
        <v>39</v>
      </c>
      <c r="P27" s="296" t="s">
        <v>39</v>
      </c>
      <c r="Q27" s="296" t="s">
        <v>39</v>
      </c>
      <c r="R27" s="296" t="s">
        <v>39</v>
      </c>
      <c r="S27" s="296" t="s">
        <v>39</v>
      </c>
      <c r="T27" s="244">
        <v>43.47</v>
      </c>
      <c r="U27" s="296" t="s">
        <v>39</v>
      </c>
      <c r="V27" s="296" t="s">
        <v>39</v>
      </c>
      <c r="W27" s="296" t="s">
        <v>39</v>
      </c>
      <c r="X27" s="296" t="s">
        <v>39</v>
      </c>
    </row>
    <row r="28" spans="1:24" s="87" customFormat="1" ht="24" customHeight="1">
      <c r="A28" s="21"/>
      <c r="B28" s="21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88"/>
      <c r="V28" s="88"/>
      <c r="W28" s="88"/>
      <c r="X28" s="88"/>
    </row>
    <row r="29" spans="1:24" s="87" customFormat="1" ht="27" customHeight="1">
      <c r="A29" s="90" t="s">
        <v>41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21"/>
      <c r="M29" s="14"/>
      <c r="N29" s="14"/>
      <c r="O29" s="14"/>
      <c r="P29" s="14"/>
      <c r="Q29" s="14"/>
      <c r="R29" s="89"/>
      <c r="S29" s="89"/>
      <c r="T29" s="89"/>
      <c r="U29" s="89"/>
      <c r="V29" s="89"/>
      <c r="W29" s="89"/>
      <c r="X29" s="89"/>
    </row>
    <row r="30" spans="1:24" s="87" customFormat="1" ht="36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92"/>
      <c r="L30" s="21"/>
      <c r="M30" s="14"/>
      <c r="N30" s="14"/>
      <c r="O30" s="14"/>
      <c r="P30" s="14"/>
      <c r="Q30" s="14"/>
      <c r="R30" s="89"/>
      <c r="S30" s="93">
        <v>1</v>
      </c>
      <c r="T30" s="15" t="s">
        <v>42</v>
      </c>
      <c r="U30" s="16"/>
      <c r="V30" s="16"/>
      <c r="W30" s="16"/>
      <c r="X30" s="17">
        <v>12</v>
      </c>
    </row>
    <row r="31" spans="1:24" s="87" customFormat="1" ht="47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14"/>
      <c r="O31" s="14"/>
      <c r="P31" s="14"/>
      <c r="Q31" s="14"/>
      <c r="R31" s="89"/>
      <c r="S31" s="95"/>
      <c r="T31" s="18" t="s">
        <v>43</v>
      </c>
      <c r="U31" s="19"/>
      <c r="V31" s="19"/>
      <c r="W31" s="19"/>
      <c r="X31" s="20">
        <v>2</v>
      </c>
    </row>
    <row r="32" spans="1:24" s="87" customFormat="1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4"/>
      <c r="N32" s="14"/>
      <c r="O32" s="14"/>
      <c r="P32" s="14"/>
      <c r="Q32" s="14"/>
      <c r="R32" s="89"/>
      <c r="S32" s="93">
        <v>2</v>
      </c>
      <c r="T32" s="22" t="s">
        <v>44</v>
      </c>
      <c r="U32" s="96"/>
      <c r="V32" s="96"/>
      <c r="W32" s="96"/>
      <c r="X32" s="17">
        <v>11</v>
      </c>
    </row>
    <row r="33" spans="1:24" s="87" customFormat="1" ht="16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4"/>
      <c r="N33" s="14"/>
      <c r="O33" s="14"/>
      <c r="P33" s="14"/>
      <c r="Q33" s="14"/>
      <c r="R33" s="89"/>
      <c r="S33" s="95"/>
      <c r="T33" s="23" t="s">
        <v>45</v>
      </c>
      <c r="U33" s="97"/>
      <c r="V33" s="97"/>
      <c r="W33" s="97"/>
      <c r="X33" s="20">
        <v>3</v>
      </c>
    </row>
    <row r="34" spans="19:24" ht="17.25" customHeight="1">
      <c r="S34" s="93">
        <v>3</v>
      </c>
      <c r="T34" s="22" t="s">
        <v>46</v>
      </c>
      <c r="U34" s="96"/>
      <c r="V34" s="96"/>
      <c r="W34" s="96"/>
      <c r="X34" s="17">
        <v>12</v>
      </c>
    </row>
    <row r="35" spans="19:24" ht="17.25" customHeight="1">
      <c r="S35" s="95"/>
      <c r="T35" s="23" t="s">
        <v>47</v>
      </c>
      <c r="U35" s="97"/>
      <c r="V35" s="97"/>
      <c r="W35" s="97"/>
      <c r="X35" s="20">
        <v>2</v>
      </c>
    </row>
    <row r="36" spans="19:24" ht="15.75" customHeight="1">
      <c r="S36" s="98"/>
      <c r="T36" s="25"/>
      <c r="U36" s="99"/>
      <c r="V36" s="99"/>
      <c r="W36" s="99"/>
      <c r="X36" s="26"/>
    </row>
    <row r="37" spans="1:24" ht="54.7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15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</sheetData>
  <sheetProtection/>
  <mergeCells count="74">
    <mergeCell ref="S30:S31"/>
    <mergeCell ref="S32:S33"/>
    <mergeCell ref="S34:S35"/>
    <mergeCell ref="T32:W32"/>
    <mergeCell ref="T33:W33"/>
    <mergeCell ref="T34:W34"/>
    <mergeCell ref="T35:W35"/>
    <mergeCell ref="T30:W30"/>
    <mergeCell ref="T31:W31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A10:A11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A26:B26"/>
    <mergeCell ref="A27:B27"/>
    <mergeCell ref="Q14:Q15"/>
    <mergeCell ref="V14:V15"/>
    <mergeCell ref="R14:R15"/>
    <mergeCell ref="S14:S15"/>
    <mergeCell ref="T14:T15"/>
    <mergeCell ref="U14:U15"/>
    <mergeCell ref="A2:X2"/>
    <mergeCell ref="A29:K29"/>
    <mergeCell ref="P8:P9"/>
    <mergeCell ref="P10:P11"/>
    <mergeCell ref="P12:P13"/>
    <mergeCell ref="P14:P15"/>
    <mergeCell ref="X8:X9"/>
    <mergeCell ref="X10:X11"/>
    <mergeCell ref="X12:X13"/>
    <mergeCell ref="X4:X6"/>
    <mergeCell ref="D5:D6"/>
    <mergeCell ref="E5:E6"/>
    <mergeCell ref="O5:O6"/>
    <mergeCell ref="J5:J6"/>
    <mergeCell ref="K5:K6"/>
    <mergeCell ref="L5:L6"/>
    <mergeCell ref="M5:M6"/>
    <mergeCell ref="A37:X37"/>
    <mergeCell ref="A38:M38"/>
    <mergeCell ref="V5:V6"/>
    <mergeCell ref="N5:N6"/>
    <mergeCell ref="P5:P6"/>
    <mergeCell ref="Q5:Q6"/>
    <mergeCell ref="R5:R6"/>
    <mergeCell ref="S5:S6"/>
    <mergeCell ref="T5:T6"/>
    <mergeCell ref="U5:U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E41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74" customWidth="1"/>
    <col min="3" max="3" width="33.375" style="24" customWidth="1"/>
    <col min="4" max="6" width="16.00390625" style="24" customWidth="1"/>
    <col min="7" max="7" width="17.25390625" style="24" customWidth="1"/>
    <col min="8" max="11" width="16.00390625" style="24" customWidth="1"/>
    <col min="12" max="12" width="18.75390625" style="24" customWidth="1"/>
    <col min="13" max="13" width="18.75390625" style="24" hidden="1" customWidth="1"/>
    <col min="14" max="14" width="18.75390625" style="24" customWidth="1"/>
    <col min="15" max="18" width="15.375" style="24" customWidth="1"/>
    <col min="19" max="19" width="15.00390625" style="24" customWidth="1"/>
    <col min="20" max="23" width="14.75390625" style="24" customWidth="1"/>
    <col min="24" max="24" width="14.25390625" style="24" customWidth="1"/>
    <col min="25" max="25" width="17.00390625" style="24" customWidth="1"/>
    <col min="26" max="26" width="15.75390625" style="24" customWidth="1"/>
    <col min="27" max="27" width="18.375" style="24" customWidth="1"/>
    <col min="28" max="28" width="14.25390625" style="24" customWidth="1"/>
    <col min="29" max="16384" width="9.125" style="24" customWidth="1"/>
  </cols>
  <sheetData>
    <row r="2" spans="1:26" ht="42" customHeight="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3:26" ht="15.75">
      <c r="C3" s="75"/>
      <c r="D3" s="75"/>
      <c r="E3" s="75"/>
      <c r="F3" s="75"/>
      <c r="G3" s="75"/>
      <c r="H3" s="75"/>
      <c r="I3" s="75"/>
      <c r="J3" s="75"/>
      <c r="K3" s="75"/>
      <c r="S3" s="76"/>
      <c r="T3" s="76"/>
      <c r="U3" s="76"/>
      <c r="Z3" s="76" t="s">
        <v>0</v>
      </c>
    </row>
    <row r="4" spans="1:26" ht="18.75" customHeight="1">
      <c r="A4" s="77" t="s">
        <v>1</v>
      </c>
      <c r="B4" s="77" t="s">
        <v>2</v>
      </c>
      <c r="C4" s="77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4</v>
      </c>
      <c r="U4" s="78"/>
      <c r="V4" s="78"/>
      <c r="W4" s="78"/>
      <c r="X4" s="78"/>
      <c r="Y4" s="77" t="s">
        <v>5</v>
      </c>
      <c r="Z4" s="77" t="s">
        <v>6</v>
      </c>
    </row>
    <row r="5" spans="1:26" ht="18.75" customHeight="1">
      <c r="A5" s="77"/>
      <c r="B5" s="77"/>
      <c r="C5" s="77"/>
      <c r="D5" s="77" t="s">
        <v>7</v>
      </c>
      <c r="E5" s="77" t="s">
        <v>8</v>
      </c>
      <c r="F5" s="77" t="s">
        <v>9</v>
      </c>
      <c r="G5" s="78" t="s">
        <v>10</v>
      </c>
      <c r="H5" s="78"/>
      <c r="I5" s="78"/>
      <c r="J5" s="78"/>
      <c r="K5" s="77" t="s">
        <v>11</v>
      </c>
      <c r="L5" s="77" t="s">
        <v>12</v>
      </c>
      <c r="M5" s="79"/>
      <c r="N5" s="77" t="s">
        <v>13</v>
      </c>
      <c r="O5" s="77" t="s">
        <v>68</v>
      </c>
      <c r="P5" s="77" t="s">
        <v>15</v>
      </c>
      <c r="Q5" s="77" t="s">
        <v>16</v>
      </c>
      <c r="R5" s="77" t="s">
        <v>17</v>
      </c>
      <c r="S5" s="77" t="s">
        <v>18</v>
      </c>
      <c r="T5" s="77" t="s">
        <v>61</v>
      </c>
      <c r="U5" s="77" t="s">
        <v>60</v>
      </c>
      <c r="V5" s="77" t="s">
        <v>59</v>
      </c>
      <c r="W5" s="77" t="s">
        <v>19</v>
      </c>
      <c r="X5" s="77" t="s">
        <v>20</v>
      </c>
      <c r="Y5" s="77"/>
      <c r="Z5" s="77"/>
    </row>
    <row r="6" spans="1:26" s="81" customFormat="1" ht="120" customHeight="1">
      <c r="A6" s="77"/>
      <c r="B6" s="77"/>
      <c r="C6" s="77"/>
      <c r="D6" s="77"/>
      <c r="E6" s="77"/>
      <c r="F6" s="77"/>
      <c r="G6" s="79" t="s">
        <v>48</v>
      </c>
      <c r="H6" s="79" t="s">
        <v>21</v>
      </c>
      <c r="I6" s="80" t="s">
        <v>22</v>
      </c>
      <c r="J6" s="80" t="s">
        <v>23</v>
      </c>
      <c r="K6" s="77"/>
      <c r="L6" s="77"/>
      <c r="M6" s="79" t="s">
        <v>67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s="81" customFormat="1" ht="24" customHeight="1">
      <c r="A7" s="82">
        <v>1</v>
      </c>
      <c r="B7" s="82"/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/>
      <c r="N7" s="82">
        <v>12</v>
      </c>
      <c r="O7" s="82">
        <v>13</v>
      </c>
      <c r="P7" s="82">
        <v>14</v>
      </c>
      <c r="Q7" s="82"/>
      <c r="R7" s="82">
        <v>15</v>
      </c>
      <c r="S7" s="82">
        <v>16</v>
      </c>
      <c r="T7" s="82">
        <v>17</v>
      </c>
      <c r="U7" s="82">
        <v>18</v>
      </c>
      <c r="V7" s="82">
        <v>19</v>
      </c>
      <c r="W7" s="82">
        <v>20</v>
      </c>
      <c r="X7" s="82">
        <v>21</v>
      </c>
      <c r="Y7" s="82">
        <v>22</v>
      </c>
      <c r="Z7" s="82">
        <v>23</v>
      </c>
    </row>
    <row r="8" spans="1:26" s="81" customFormat="1" ht="47.25" customHeight="1">
      <c r="A8" s="290">
        <v>1</v>
      </c>
      <c r="B8" s="305" t="s">
        <v>66</v>
      </c>
      <c r="C8" s="291" t="s">
        <v>24</v>
      </c>
      <c r="D8" s="201">
        <v>4617616</v>
      </c>
      <c r="E8" s="201">
        <v>14612</v>
      </c>
      <c r="F8" s="201">
        <f aca="true" t="shared" si="0" ref="F8:L8">F9+F12</f>
        <v>143444810</v>
      </c>
      <c r="G8" s="201">
        <f t="shared" si="0"/>
        <v>1927528</v>
      </c>
      <c r="H8" s="201">
        <f t="shared" si="0"/>
        <v>68521</v>
      </c>
      <c r="I8" s="201">
        <f t="shared" si="0"/>
        <v>2064576</v>
      </c>
      <c r="J8" s="201">
        <f t="shared" si="0"/>
        <v>3472907</v>
      </c>
      <c r="K8" s="201">
        <f t="shared" si="0"/>
        <v>5055244</v>
      </c>
      <c r="L8" s="201">
        <f t="shared" si="0"/>
        <v>223835374</v>
      </c>
      <c r="M8" s="201" t="s">
        <v>39</v>
      </c>
      <c r="N8" s="201">
        <f>N9+N12</f>
        <v>320923917</v>
      </c>
      <c r="O8" s="203">
        <f>(D9-E9)/L9</f>
        <v>0.020514956350525335</v>
      </c>
      <c r="P8" s="203">
        <f>0.04*0.4</f>
        <v>0.016</v>
      </c>
      <c r="Q8" s="203" t="str">
        <f>IF(O8&gt;P8,"ДА","НЕТ")</f>
        <v>ДА</v>
      </c>
      <c r="R8" s="203">
        <v>0.057</v>
      </c>
      <c r="S8" s="204" t="str">
        <f>IF(R8&gt;0.04,"ДА","НЕТ")</f>
        <v>ДА</v>
      </c>
      <c r="T8" s="205">
        <v>16</v>
      </c>
      <c r="U8" s="205">
        <v>16.63</v>
      </c>
      <c r="V8" s="205">
        <v>37.23</v>
      </c>
      <c r="W8" s="205">
        <f>$V$30*0.7</f>
        <v>31.051999999999996</v>
      </c>
      <c r="X8" s="204" t="str">
        <f>IF(V8&gt;W8,"ДА","НЕТ")</f>
        <v>ДА</v>
      </c>
      <c r="Y8" s="206" t="s">
        <v>29</v>
      </c>
      <c r="Z8" s="207" t="s">
        <v>26</v>
      </c>
    </row>
    <row r="9" spans="1:28" s="81" customFormat="1" ht="47.25" customHeight="1">
      <c r="A9" s="292"/>
      <c r="B9" s="306"/>
      <c r="C9" s="307" t="s">
        <v>27</v>
      </c>
      <c r="D9" s="210">
        <f>$M$9*D8/100</f>
        <v>3981641.4186687367</v>
      </c>
      <c r="E9" s="210">
        <f>$M$9*E8/100</f>
        <v>12599.519840884903</v>
      </c>
      <c r="F9" s="218">
        <f>F10</f>
        <v>127423736</v>
      </c>
      <c r="G9" s="218">
        <f>G10</f>
        <v>1372315</v>
      </c>
      <c r="H9" s="218">
        <f>H10</f>
        <v>31557</v>
      </c>
      <c r="I9" s="218">
        <f>I10</f>
        <v>1919193</v>
      </c>
      <c r="J9" s="218">
        <f>J10</f>
        <v>3028864</v>
      </c>
      <c r="K9" s="210">
        <v>2527622</v>
      </c>
      <c r="L9" s="210">
        <f>F9+(G9+H9+I9+J9)*10+K9</f>
        <v>193470648</v>
      </c>
      <c r="M9" s="210">
        <f>N9/N8*100</f>
        <v>86.2272094229736</v>
      </c>
      <c r="N9" s="218">
        <f>N10</f>
        <v>276723738</v>
      </c>
      <c r="O9" s="212"/>
      <c r="P9" s="212"/>
      <c r="Q9" s="212"/>
      <c r="R9" s="212"/>
      <c r="S9" s="213"/>
      <c r="T9" s="214"/>
      <c r="U9" s="214"/>
      <c r="V9" s="214"/>
      <c r="W9" s="214"/>
      <c r="X9" s="213"/>
      <c r="Y9" s="215" t="s">
        <v>29</v>
      </c>
      <c r="Z9" s="216"/>
      <c r="AA9" s="83"/>
      <c r="AB9" s="84"/>
    </row>
    <row r="10" spans="1:28" s="81" customFormat="1" ht="47.25" customHeight="1">
      <c r="A10" s="292"/>
      <c r="B10" s="308" t="s">
        <v>65</v>
      </c>
      <c r="C10" s="307" t="s">
        <v>27</v>
      </c>
      <c r="D10" s="210">
        <v>7605472</v>
      </c>
      <c r="E10" s="210">
        <v>729073</v>
      </c>
      <c r="F10" s="218">
        <v>127423736</v>
      </c>
      <c r="G10" s="218">
        <v>1372315</v>
      </c>
      <c r="H10" s="218">
        <v>31557</v>
      </c>
      <c r="I10" s="210">
        <v>1919193</v>
      </c>
      <c r="J10" s="210">
        <v>3028864</v>
      </c>
      <c r="K10" s="210">
        <v>1078030</v>
      </c>
      <c r="L10" s="210">
        <f>F10+(G10+H10+I10+J10)*10+K10</f>
        <v>192021056</v>
      </c>
      <c r="M10" s="210" t="s">
        <v>39</v>
      </c>
      <c r="N10" s="210">
        <v>276723738</v>
      </c>
      <c r="O10" s="211">
        <f>(D10-E10)/L10</f>
        <v>0.0358106508902857</v>
      </c>
      <c r="P10" s="211">
        <f>0.04*0.6</f>
        <v>0.024</v>
      </c>
      <c r="Q10" s="211" t="str">
        <f>IF(O10&gt;P10,"ДА","НЕТ")</f>
        <v>ДА</v>
      </c>
      <c r="R10" s="212"/>
      <c r="S10" s="213"/>
      <c r="T10" s="214"/>
      <c r="U10" s="214"/>
      <c r="V10" s="214"/>
      <c r="W10" s="214"/>
      <c r="X10" s="213"/>
      <c r="Y10" s="215" t="s">
        <v>29</v>
      </c>
      <c r="Z10" s="216"/>
      <c r="AA10" s="83"/>
      <c r="AB10" s="84"/>
    </row>
    <row r="11" spans="1:28" s="81" customFormat="1" ht="47.25" customHeight="1">
      <c r="A11" s="292">
        <v>2</v>
      </c>
      <c r="B11" s="306" t="s">
        <v>66</v>
      </c>
      <c r="C11" s="309" t="s">
        <v>24</v>
      </c>
      <c r="D11" s="210">
        <f aca="true" t="shared" si="1" ref="D11:L11">D8</f>
        <v>4617616</v>
      </c>
      <c r="E11" s="210">
        <f t="shared" si="1"/>
        <v>14612</v>
      </c>
      <c r="F11" s="210">
        <f t="shared" si="1"/>
        <v>143444810</v>
      </c>
      <c r="G11" s="210">
        <f t="shared" si="1"/>
        <v>1927528</v>
      </c>
      <c r="H11" s="210">
        <f t="shared" si="1"/>
        <v>68521</v>
      </c>
      <c r="I11" s="210">
        <f t="shared" si="1"/>
        <v>2064576</v>
      </c>
      <c r="J11" s="210">
        <f t="shared" si="1"/>
        <v>3472907</v>
      </c>
      <c r="K11" s="210">
        <f t="shared" si="1"/>
        <v>5055244</v>
      </c>
      <c r="L11" s="210">
        <f t="shared" si="1"/>
        <v>223835374</v>
      </c>
      <c r="M11" s="210" t="s">
        <v>39</v>
      </c>
      <c r="N11" s="210">
        <f>N8</f>
        <v>320923917</v>
      </c>
      <c r="O11" s="212">
        <f>(D12-E12)/L12</f>
        <v>0.02087824211462168</v>
      </c>
      <c r="P11" s="212">
        <f>0.04*0.2</f>
        <v>0.008</v>
      </c>
      <c r="Q11" s="212" t="str">
        <f>IF(O11&gt;P11,"ДА","НЕТ")</f>
        <v>ДА</v>
      </c>
      <c r="R11" s="212">
        <f>O11+O13</f>
        <v>0.06413460958733005</v>
      </c>
      <c r="S11" s="213" t="str">
        <f>IF(R11&gt;0.04,"ДА","НЕТ")</f>
        <v>ДА</v>
      </c>
      <c r="T11" s="214">
        <v>4.4</v>
      </c>
      <c r="U11" s="214">
        <v>21.41</v>
      </c>
      <c r="V11" s="214">
        <v>47.29</v>
      </c>
      <c r="W11" s="214">
        <f>$V$30*0.7</f>
        <v>31.051999999999996</v>
      </c>
      <c r="X11" s="213" t="str">
        <f>IF(V11&gt;W11,"ДА","НЕТ")</f>
        <v>ДА</v>
      </c>
      <c r="Y11" s="215" t="s">
        <v>29</v>
      </c>
      <c r="Z11" s="216" t="s">
        <v>26</v>
      </c>
      <c r="AA11" s="83"/>
      <c r="AB11" s="84"/>
    </row>
    <row r="12" spans="1:28" s="81" customFormat="1" ht="47.25" customHeight="1">
      <c r="A12" s="292"/>
      <c r="B12" s="306"/>
      <c r="C12" s="310" t="s">
        <v>64</v>
      </c>
      <c r="D12" s="210">
        <f>$M$12*D11/100</f>
        <v>635974.581331263</v>
      </c>
      <c r="E12" s="210">
        <f>$M$12*E11/100</f>
        <v>2012.4801591150963</v>
      </c>
      <c r="F12" s="218">
        <f>F13</f>
        <v>16021074</v>
      </c>
      <c r="G12" s="218">
        <f>G13</f>
        <v>555213</v>
      </c>
      <c r="H12" s="218">
        <f>H13</f>
        <v>36964</v>
      </c>
      <c r="I12" s="218">
        <f>I13</f>
        <v>145383</v>
      </c>
      <c r="J12" s="218">
        <f>J13</f>
        <v>444043</v>
      </c>
      <c r="K12" s="210">
        <v>2527622</v>
      </c>
      <c r="L12" s="210">
        <f aca="true" t="shared" si="2" ref="L12:L28">F12+(G12+H12+I12+J12)*10+K12</f>
        <v>30364726</v>
      </c>
      <c r="M12" s="210">
        <f>N12/N11*100</f>
        <v>13.772790577026392</v>
      </c>
      <c r="N12" s="218">
        <f>N13</f>
        <v>44200179</v>
      </c>
      <c r="O12" s="212"/>
      <c r="P12" s="212"/>
      <c r="Q12" s="212"/>
      <c r="R12" s="212"/>
      <c r="S12" s="213"/>
      <c r="T12" s="214"/>
      <c r="U12" s="214"/>
      <c r="V12" s="214"/>
      <c r="W12" s="214"/>
      <c r="X12" s="213"/>
      <c r="Y12" s="215" t="s">
        <v>29</v>
      </c>
      <c r="Z12" s="216"/>
      <c r="AA12" s="83"/>
      <c r="AB12" s="84"/>
    </row>
    <row r="13" spans="1:28" s="81" customFormat="1" ht="47.25" customHeight="1">
      <c r="A13" s="292"/>
      <c r="B13" s="308" t="s">
        <v>65</v>
      </c>
      <c r="C13" s="310" t="s">
        <v>64</v>
      </c>
      <c r="D13" s="210">
        <v>1306462</v>
      </c>
      <c r="E13" s="210">
        <v>102330</v>
      </c>
      <c r="F13" s="218">
        <v>16021074</v>
      </c>
      <c r="G13" s="218">
        <v>555213</v>
      </c>
      <c r="H13" s="218">
        <v>36964</v>
      </c>
      <c r="I13" s="210">
        <v>145383</v>
      </c>
      <c r="J13" s="210">
        <v>444043</v>
      </c>
      <c r="K13" s="210">
        <v>0</v>
      </c>
      <c r="L13" s="210">
        <f t="shared" si="2"/>
        <v>27837104</v>
      </c>
      <c r="M13" s="210" t="s">
        <v>39</v>
      </c>
      <c r="N13" s="210">
        <v>44200179</v>
      </c>
      <c r="O13" s="211">
        <f aca="true" t="shared" si="3" ref="O13:O28">(D13-E13)/L13</f>
        <v>0.04325636747270837</v>
      </c>
      <c r="P13" s="211">
        <f>0.04*0.8</f>
        <v>0.032</v>
      </c>
      <c r="Q13" s="211" t="str">
        <f aca="true" t="shared" si="4" ref="Q13:Q28">IF(O13&gt;P13,"ДА","НЕТ")</f>
        <v>ДА</v>
      </c>
      <c r="R13" s="212"/>
      <c r="S13" s="213"/>
      <c r="T13" s="214"/>
      <c r="U13" s="214"/>
      <c r="V13" s="214"/>
      <c r="W13" s="214"/>
      <c r="X13" s="213"/>
      <c r="Y13" s="215" t="s">
        <v>29</v>
      </c>
      <c r="Z13" s="216"/>
      <c r="AA13" s="83"/>
      <c r="AB13" s="84"/>
    </row>
    <row r="14" spans="1:28" s="81" customFormat="1" ht="47.25" customHeight="1">
      <c r="A14" s="245">
        <v>3</v>
      </c>
      <c r="B14" s="209" t="s">
        <v>28</v>
      </c>
      <c r="C14" s="209"/>
      <c r="D14" s="210">
        <v>1060753.7779379627</v>
      </c>
      <c r="E14" s="210">
        <v>5766</v>
      </c>
      <c r="F14" s="210">
        <f>F15</f>
        <v>27788622</v>
      </c>
      <c r="G14" s="210">
        <f>G15</f>
        <v>593814</v>
      </c>
      <c r="H14" s="210">
        <f>H15</f>
        <v>64041</v>
      </c>
      <c r="I14" s="210">
        <f>I15</f>
        <v>29914</v>
      </c>
      <c r="J14" s="210">
        <f>J15</f>
        <v>509021</v>
      </c>
      <c r="K14" s="210">
        <v>87686</v>
      </c>
      <c r="L14" s="210">
        <f t="shared" si="2"/>
        <v>39844208</v>
      </c>
      <c r="M14" s="210" t="s">
        <v>39</v>
      </c>
      <c r="N14" s="210">
        <f>N15</f>
        <v>59907463</v>
      </c>
      <c r="O14" s="211">
        <f t="shared" si="3"/>
        <v>0.026477820262808652</v>
      </c>
      <c r="P14" s="211">
        <v>0.016</v>
      </c>
      <c r="Q14" s="211" t="str">
        <f t="shared" si="4"/>
        <v>ДА</v>
      </c>
      <c r="R14" s="212">
        <f>O14+O15</f>
        <v>0.05889403596014872</v>
      </c>
      <c r="S14" s="213" t="str">
        <f aca="true" t="shared" si="5" ref="S14:S28">IF(R14&gt;0.04,"ДА","НЕТ")</f>
        <v>ДА</v>
      </c>
      <c r="T14" s="214">
        <v>5.12</v>
      </c>
      <c r="U14" s="214">
        <v>20.87</v>
      </c>
      <c r="V14" s="214">
        <v>47.8</v>
      </c>
      <c r="W14" s="214">
        <f>$V$30*0.7</f>
        <v>31.051999999999996</v>
      </c>
      <c r="X14" s="213" t="str">
        <f>IF(V14&gt;W14,"ДА","НЕТ")</f>
        <v>ДА</v>
      </c>
      <c r="Y14" s="215" t="s">
        <v>29</v>
      </c>
      <c r="Z14" s="216" t="s">
        <v>26</v>
      </c>
      <c r="AA14" s="83"/>
      <c r="AB14" s="84"/>
    </row>
    <row r="15" spans="1:28" s="81" customFormat="1" ht="47.25" customHeight="1">
      <c r="A15" s="245"/>
      <c r="B15" s="217" t="s">
        <v>54</v>
      </c>
      <c r="C15" s="217"/>
      <c r="D15" s="210">
        <v>1421495</v>
      </c>
      <c r="E15" s="210">
        <v>123051</v>
      </c>
      <c r="F15" s="210">
        <v>27788622</v>
      </c>
      <c r="G15" s="210">
        <v>593814</v>
      </c>
      <c r="H15" s="210">
        <v>64041</v>
      </c>
      <c r="I15" s="210">
        <v>29914</v>
      </c>
      <c r="J15" s="210">
        <v>509021</v>
      </c>
      <c r="K15" s="210">
        <v>298863</v>
      </c>
      <c r="L15" s="210">
        <f t="shared" si="2"/>
        <v>40055385</v>
      </c>
      <c r="M15" s="210">
        <f>N15/N14*100</f>
        <v>100</v>
      </c>
      <c r="N15" s="210">
        <v>59907463</v>
      </c>
      <c r="O15" s="211">
        <f t="shared" si="3"/>
        <v>0.03241621569734007</v>
      </c>
      <c r="P15" s="211">
        <v>0.024</v>
      </c>
      <c r="Q15" s="211" t="str">
        <f t="shared" si="4"/>
        <v>ДА</v>
      </c>
      <c r="R15" s="212"/>
      <c r="S15" s="213" t="str">
        <f t="shared" si="5"/>
        <v>НЕТ</v>
      </c>
      <c r="T15" s="214"/>
      <c r="U15" s="214"/>
      <c r="V15" s="214"/>
      <c r="W15" s="214"/>
      <c r="X15" s="213"/>
      <c r="Y15" s="215" t="s">
        <v>29</v>
      </c>
      <c r="Z15" s="216"/>
      <c r="AA15" s="83"/>
      <c r="AB15" s="84"/>
    </row>
    <row r="16" spans="1:28" s="81" customFormat="1" ht="47.25" customHeight="1">
      <c r="A16" s="245">
        <v>4</v>
      </c>
      <c r="B16" s="209" t="s">
        <v>31</v>
      </c>
      <c r="C16" s="209"/>
      <c r="D16" s="210">
        <v>97408</v>
      </c>
      <c r="E16" s="210">
        <v>970306</v>
      </c>
      <c r="F16" s="210">
        <f>F17</f>
        <v>6293791</v>
      </c>
      <c r="G16" s="210">
        <f>G17</f>
        <v>177216</v>
      </c>
      <c r="H16" s="210">
        <f>H17</f>
        <v>11760</v>
      </c>
      <c r="I16" s="210">
        <f>I17</f>
        <v>44592</v>
      </c>
      <c r="J16" s="210">
        <f>J17</f>
        <v>312896</v>
      </c>
      <c r="K16" s="210">
        <v>41818</v>
      </c>
      <c r="L16" s="210">
        <f t="shared" si="2"/>
        <v>11800249</v>
      </c>
      <c r="M16" s="210" t="s">
        <v>39</v>
      </c>
      <c r="N16" s="210">
        <f>N17</f>
        <v>17641479</v>
      </c>
      <c r="O16" s="211">
        <f t="shared" si="3"/>
        <v>-0.07397284582723636</v>
      </c>
      <c r="P16" s="211">
        <v>0.012</v>
      </c>
      <c r="Q16" s="211" t="str">
        <f t="shared" si="4"/>
        <v>НЕТ</v>
      </c>
      <c r="R16" s="212">
        <f>O16+O17</f>
        <v>-0.223581241709306</v>
      </c>
      <c r="S16" s="213" t="str">
        <f t="shared" si="5"/>
        <v>НЕТ</v>
      </c>
      <c r="T16" s="214">
        <v>-0.89</v>
      </c>
      <c r="U16" s="214">
        <v>1.23</v>
      </c>
      <c r="V16" s="214">
        <v>18.29</v>
      </c>
      <c r="W16" s="214">
        <f>$V$30*0.7</f>
        <v>31.051999999999996</v>
      </c>
      <c r="X16" s="213" t="str">
        <f>IF(V16&gt;W16,"ДА","НЕТ")</f>
        <v>НЕТ</v>
      </c>
      <c r="Y16" s="215" t="s">
        <v>26</v>
      </c>
      <c r="Z16" s="216" t="s">
        <v>25</v>
      </c>
      <c r="AA16" s="83"/>
      <c r="AB16" s="84"/>
    </row>
    <row r="17" spans="1:109" s="81" customFormat="1" ht="47.25" customHeight="1">
      <c r="A17" s="245"/>
      <c r="B17" s="217" t="s">
        <v>32</v>
      </c>
      <c r="C17" s="217"/>
      <c r="D17" s="210">
        <v>1298351</v>
      </c>
      <c r="E17" s="210">
        <v>3057511</v>
      </c>
      <c r="F17" s="218">
        <v>6293791</v>
      </c>
      <c r="G17" s="218">
        <v>177216</v>
      </c>
      <c r="H17" s="218">
        <v>11760</v>
      </c>
      <c r="I17" s="210">
        <v>44592</v>
      </c>
      <c r="J17" s="210">
        <v>312896</v>
      </c>
      <c r="K17" s="210">
        <v>0</v>
      </c>
      <c r="L17" s="210">
        <f t="shared" si="2"/>
        <v>11758431</v>
      </c>
      <c r="M17" s="210">
        <f>N17/N16*100</f>
        <v>100</v>
      </c>
      <c r="N17" s="210">
        <v>17641479</v>
      </c>
      <c r="O17" s="211">
        <f t="shared" si="3"/>
        <v>-0.14960839588206964</v>
      </c>
      <c r="P17" s="211">
        <v>0.028</v>
      </c>
      <c r="Q17" s="211" t="str">
        <f t="shared" si="4"/>
        <v>НЕТ</v>
      </c>
      <c r="R17" s="212"/>
      <c r="S17" s="213" t="str">
        <f t="shared" si="5"/>
        <v>НЕТ</v>
      </c>
      <c r="T17" s="214"/>
      <c r="U17" s="214"/>
      <c r="V17" s="214"/>
      <c r="W17" s="214"/>
      <c r="X17" s="213"/>
      <c r="Y17" s="192" t="s">
        <v>26</v>
      </c>
      <c r="Z17" s="216"/>
      <c r="AA17" s="83"/>
      <c r="AB17" s="84"/>
      <c r="DE17" s="27"/>
    </row>
    <row r="18" spans="1:26" ht="47.25" customHeight="1">
      <c r="A18" s="208">
        <v>5</v>
      </c>
      <c r="B18" s="209" t="s">
        <v>33</v>
      </c>
      <c r="C18" s="209"/>
      <c r="D18" s="210">
        <v>1165322</v>
      </c>
      <c r="E18" s="210">
        <v>100018</v>
      </c>
      <c r="F18" s="210">
        <f>F19</f>
        <v>51505779</v>
      </c>
      <c r="G18" s="210">
        <f>G19</f>
        <v>152862</v>
      </c>
      <c r="H18" s="210">
        <f>H19</f>
        <v>90159</v>
      </c>
      <c r="I18" s="210">
        <f>I19</f>
        <v>479662</v>
      </c>
      <c r="J18" s="210">
        <f>J19</f>
        <v>266015</v>
      </c>
      <c r="K18" s="210">
        <v>259733.2</v>
      </c>
      <c r="L18" s="210">
        <f t="shared" si="2"/>
        <v>61652492.2</v>
      </c>
      <c r="M18" s="210" t="s">
        <v>39</v>
      </c>
      <c r="N18" s="210">
        <f>N19</f>
        <v>122804743</v>
      </c>
      <c r="O18" s="211">
        <f t="shared" si="3"/>
        <v>0.017279171725032065</v>
      </c>
      <c r="P18" s="211">
        <f>0.04*0.2</f>
        <v>0.008</v>
      </c>
      <c r="Q18" s="211" t="str">
        <f t="shared" si="4"/>
        <v>ДА</v>
      </c>
      <c r="R18" s="212">
        <f>O18+O19</f>
        <v>0.09255961532669657</v>
      </c>
      <c r="S18" s="213" t="str">
        <f t="shared" si="5"/>
        <v>ДА</v>
      </c>
      <c r="T18" s="214">
        <v>12.6</v>
      </c>
      <c r="U18" s="214">
        <v>22.87</v>
      </c>
      <c r="V18" s="214">
        <v>41.59</v>
      </c>
      <c r="W18" s="214">
        <f>$V$30*0.7</f>
        <v>31.051999999999996</v>
      </c>
      <c r="X18" s="213" t="str">
        <f>IF(V18&gt;W18,"ДА","НЕТ")</f>
        <v>ДА</v>
      </c>
      <c r="Y18" s="215" t="s">
        <v>29</v>
      </c>
      <c r="Z18" s="216" t="s">
        <v>26</v>
      </c>
    </row>
    <row r="19" spans="1:28" s="81" customFormat="1" ht="47.25" customHeight="1">
      <c r="A19" s="208"/>
      <c r="B19" s="217" t="s">
        <v>34</v>
      </c>
      <c r="C19" s="217"/>
      <c r="D19" s="210">
        <v>4986482</v>
      </c>
      <c r="E19" s="210">
        <v>317062</v>
      </c>
      <c r="F19" s="218">
        <v>51505779</v>
      </c>
      <c r="G19" s="218">
        <v>152862</v>
      </c>
      <c r="H19" s="210">
        <v>90159</v>
      </c>
      <c r="I19" s="210">
        <v>479662</v>
      </c>
      <c r="J19" s="210">
        <v>266015</v>
      </c>
      <c r="K19" s="210">
        <v>634240</v>
      </c>
      <c r="L19" s="210">
        <f t="shared" si="2"/>
        <v>62026999</v>
      </c>
      <c r="M19" s="210">
        <f>N19/N18*100</f>
        <v>100</v>
      </c>
      <c r="N19" s="210">
        <v>122804743</v>
      </c>
      <c r="O19" s="211">
        <f t="shared" si="3"/>
        <v>0.0752804436016645</v>
      </c>
      <c r="P19" s="211">
        <f>0.04*0.8</f>
        <v>0.032</v>
      </c>
      <c r="Q19" s="211" t="str">
        <f t="shared" si="4"/>
        <v>ДА</v>
      </c>
      <c r="R19" s="212"/>
      <c r="S19" s="213" t="str">
        <f t="shared" si="5"/>
        <v>НЕТ</v>
      </c>
      <c r="T19" s="214"/>
      <c r="U19" s="214"/>
      <c r="V19" s="214"/>
      <c r="W19" s="214"/>
      <c r="X19" s="213"/>
      <c r="Y19" s="215" t="s">
        <v>29</v>
      </c>
      <c r="Z19" s="216"/>
      <c r="AA19" s="83"/>
      <c r="AB19" s="84"/>
    </row>
    <row r="20" spans="1:28" s="81" customFormat="1" ht="47.25" customHeight="1">
      <c r="A20" s="219">
        <v>6</v>
      </c>
      <c r="B20" s="217" t="s">
        <v>35</v>
      </c>
      <c r="C20" s="217"/>
      <c r="D20" s="210">
        <v>16524763</v>
      </c>
      <c r="E20" s="210">
        <v>652755</v>
      </c>
      <c r="F20" s="218">
        <v>152433825</v>
      </c>
      <c r="G20" s="218">
        <v>941418</v>
      </c>
      <c r="H20" s="218">
        <v>179190</v>
      </c>
      <c r="I20" s="210">
        <v>2483047</v>
      </c>
      <c r="J20" s="210">
        <v>426535</v>
      </c>
      <c r="K20" s="210">
        <v>1755535</v>
      </c>
      <c r="L20" s="210">
        <f t="shared" si="2"/>
        <v>194491260</v>
      </c>
      <c r="M20" s="210">
        <f aca="true" t="shared" si="6" ref="M20:M28">N20/N20*100</f>
        <v>100</v>
      </c>
      <c r="N20" s="210">
        <v>315637440</v>
      </c>
      <c r="O20" s="211">
        <f t="shared" si="3"/>
        <v>0.08160782134888735</v>
      </c>
      <c r="P20" s="211">
        <v>0.04</v>
      </c>
      <c r="Q20" s="211" t="str">
        <f t="shared" si="4"/>
        <v>ДА</v>
      </c>
      <c r="R20" s="211">
        <f aca="true" t="shared" si="7" ref="R20:R28">O20</f>
        <v>0.08160782134888735</v>
      </c>
      <c r="S20" s="211" t="str">
        <f t="shared" si="5"/>
        <v>ДА</v>
      </c>
      <c r="T20" s="215">
        <v>8.27</v>
      </c>
      <c r="U20" s="215">
        <v>20.47</v>
      </c>
      <c r="V20" s="215">
        <v>38.98</v>
      </c>
      <c r="W20" s="215">
        <f aca="true" t="shared" si="8" ref="W20:W28">$V$30*0.7</f>
        <v>31.051999999999996</v>
      </c>
      <c r="X20" s="210" t="s">
        <v>26</v>
      </c>
      <c r="Y20" s="215" t="s">
        <v>29</v>
      </c>
      <c r="Z20" s="220" t="s">
        <v>26</v>
      </c>
      <c r="AA20" s="83"/>
      <c r="AB20" s="84"/>
    </row>
    <row r="21" spans="1:29" s="81" customFormat="1" ht="47.25" customHeight="1">
      <c r="A21" s="219">
        <v>7</v>
      </c>
      <c r="B21" s="217" t="s">
        <v>96</v>
      </c>
      <c r="C21" s="217"/>
      <c r="D21" s="210">
        <v>10497044.3</v>
      </c>
      <c r="E21" s="210">
        <v>2444486</v>
      </c>
      <c r="F21" s="218">
        <v>151335008</v>
      </c>
      <c r="G21" s="218">
        <v>273655</v>
      </c>
      <c r="H21" s="218">
        <v>65094</v>
      </c>
      <c r="I21" s="210">
        <v>813892</v>
      </c>
      <c r="J21" s="210">
        <v>2472519</v>
      </c>
      <c r="K21" s="210">
        <v>1493451</v>
      </c>
      <c r="L21" s="210">
        <f t="shared" si="2"/>
        <v>189080059</v>
      </c>
      <c r="M21" s="210">
        <f t="shared" si="6"/>
        <v>100</v>
      </c>
      <c r="N21" s="210">
        <v>183495222</v>
      </c>
      <c r="O21" s="211">
        <f t="shared" si="3"/>
        <v>0.04258808857257655</v>
      </c>
      <c r="P21" s="211">
        <v>0.04</v>
      </c>
      <c r="Q21" s="211" t="str">
        <f t="shared" si="4"/>
        <v>ДА</v>
      </c>
      <c r="R21" s="211">
        <f t="shared" si="7"/>
        <v>0.04258808857257655</v>
      </c>
      <c r="S21" s="211" t="str">
        <f t="shared" si="5"/>
        <v>ДА</v>
      </c>
      <c r="T21" s="215">
        <v>-1.38</v>
      </c>
      <c r="U21" s="215">
        <v>18.24</v>
      </c>
      <c r="V21" s="215">
        <v>80.73</v>
      </c>
      <c r="W21" s="215">
        <f t="shared" si="8"/>
        <v>31.051999999999996</v>
      </c>
      <c r="X21" s="210" t="str">
        <f aca="true" t="shared" si="9" ref="X21:X27">IF(V21&gt;W21,"ДА","НЕТ")</f>
        <v>ДА</v>
      </c>
      <c r="Y21" s="215" t="s">
        <v>29</v>
      </c>
      <c r="Z21" s="220" t="s">
        <v>26</v>
      </c>
      <c r="AA21" s="85"/>
      <c r="AB21" s="84"/>
      <c r="AC21" s="86"/>
    </row>
    <row r="22" spans="1:28" s="81" customFormat="1" ht="46.5" customHeight="1">
      <c r="A22" s="219">
        <v>8</v>
      </c>
      <c r="B22" s="217" t="s">
        <v>97</v>
      </c>
      <c r="C22" s="217"/>
      <c r="D22" s="210">
        <v>28566088</v>
      </c>
      <c r="E22" s="210">
        <v>5254139</v>
      </c>
      <c r="F22" s="218">
        <v>147034698</v>
      </c>
      <c r="G22" s="218">
        <v>505739</v>
      </c>
      <c r="H22" s="218">
        <v>80319</v>
      </c>
      <c r="I22" s="210">
        <v>4967642</v>
      </c>
      <c r="J22" s="210">
        <v>3979649</v>
      </c>
      <c r="K22" s="210">
        <v>5337359</v>
      </c>
      <c r="L22" s="210">
        <f t="shared" si="2"/>
        <v>247705547</v>
      </c>
      <c r="M22" s="210">
        <f t="shared" si="6"/>
        <v>100</v>
      </c>
      <c r="N22" s="210">
        <v>612882086</v>
      </c>
      <c r="O22" s="211">
        <f t="shared" si="3"/>
        <v>0.09411153396576945</v>
      </c>
      <c r="P22" s="211">
        <v>0.04</v>
      </c>
      <c r="Q22" s="211" t="str">
        <f t="shared" si="4"/>
        <v>ДА</v>
      </c>
      <c r="R22" s="211">
        <f t="shared" si="7"/>
        <v>0.09411153396576945</v>
      </c>
      <c r="S22" s="211" t="str">
        <f t="shared" si="5"/>
        <v>ДА</v>
      </c>
      <c r="T22" s="215">
        <v>12.31</v>
      </c>
      <c r="U22" s="215">
        <v>23.29</v>
      </c>
      <c r="V22" s="215">
        <v>56.7</v>
      </c>
      <c r="W22" s="215">
        <f t="shared" si="8"/>
        <v>31.051999999999996</v>
      </c>
      <c r="X22" s="210" t="str">
        <f t="shared" si="9"/>
        <v>ДА</v>
      </c>
      <c r="Y22" s="215" t="s">
        <v>29</v>
      </c>
      <c r="Z22" s="220" t="s">
        <v>26</v>
      </c>
      <c r="AA22" s="83"/>
      <c r="AB22" s="84"/>
    </row>
    <row r="23" spans="1:28" s="81" customFormat="1" ht="47.25" customHeight="1">
      <c r="A23" s="219">
        <v>9</v>
      </c>
      <c r="B23" s="217" t="s">
        <v>98</v>
      </c>
      <c r="C23" s="217"/>
      <c r="D23" s="210">
        <v>1327006</v>
      </c>
      <c r="E23" s="210">
        <v>116182</v>
      </c>
      <c r="F23" s="218">
        <v>18674427</v>
      </c>
      <c r="G23" s="218">
        <v>115421</v>
      </c>
      <c r="H23" s="218">
        <v>2517</v>
      </c>
      <c r="I23" s="210">
        <v>62131</v>
      </c>
      <c r="J23" s="210">
        <v>380618</v>
      </c>
      <c r="K23" s="210">
        <v>238349</v>
      </c>
      <c r="L23" s="210">
        <f t="shared" si="2"/>
        <v>24519646</v>
      </c>
      <c r="M23" s="210">
        <f t="shared" si="6"/>
        <v>100</v>
      </c>
      <c r="N23" s="210">
        <v>23752819</v>
      </c>
      <c r="O23" s="211">
        <f t="shared" si="3"/>
        <v>0.049381789606587304</v>
      </c>
      <c r="P23" s="211">
        <v>0.04</v>
      </c>
      <c r="Q23" s="211" t="str">
        <f t="shared" si="4"/>
        <v>ДА</v>
      </c>
      <c r="R23" s="211">
        <f t="shared" si="7"/>
        <v>0.049381789606587304</v>
      </c>
      <c r="S23" s="211" t="str">
        <f t="shared" si="5"/>
        <v>ДА</v>
      </c>
      <c r="T23" s="215">
        <v>2.63</v>
      </c>
      <c r="U23" s="215">
        <v>13.29</v>
      </c>
      <c r="V23" s="215">
        <v>36.43</v>
      </c>
      <c r="W23" s="215">
        <f t="shared" si="8"/>
        <v>31.051999999999996</v>
      </c>
      <c r="X23" s="210" t="str">
        <f t="shared" si="9"/>
        <v>ДА</v>
      </c>
      <c r="Y23" s="192" t="s">
        <v>26</v>
      </c>
      <c r="Z23" s="220" t="s">
        <v>26</v>
      </c>
      <c r="AA23" s="83"/>
      <c r="AB23" s="84"/>
    </row>
    <row r="24" spans="1:28" s="81" customFormat="1" ht="47.25" customHeight="1">
      <c r="A24" s="219">
        <v>10</v>
      </c>
      <c r="B24" s="217" t="s">
        <v>99</v>
      </c>
      <c r="C24" s="217"/>
      <c r="D24" s="210">
        <v>1681310</v>
      </c>
      <c r="E24" s="210">
        <v>49440</v>
      </c>
      <c r="F24" s="218">
        <v>18255171</v>
      </c>
      <c r="G24" s="218">
        <v>978617</v>
      </c>
      <c r="H24" s="218">
        <v>93780</v>
      </c>
      <c r="I24" s="210">
        <v>365409</v>
      </c>
      <c r="J24" s="210">
        <v>169113</v>
      </c>
      <c r="K24" s="210">
        <v>326870</v>
      </c>
      <c r="L24" s="210">
        <f t="shared" si="2"/>
        <v>34651231</v>
      </c>
      <c r="M24" s="210">
        <f t="shared" si="6"/>
        <v>100</v>
      </c>
      <c r="N24" s="210">
        <v>66148372</v>
      </c>
      <c r="O24" s="211">
        <f t="shared" si="3"/>
        <v>0.04709414219656439</v>
      </c>
      <c r="P24" s="211">
        <v>0.04</v>
      </c>
      <c r="Q24" s="211" t="str">
        <f t="shared" si="4"/>
        <v>ДА</v>
      </c>
      <c r="R24" s="211">
        <f t="shared" si="7"/>
        <v>0.04709414219656439</v>
      </c>
      <c r="S24" s="211" t="str">
        <f t="shared" si="5"/>
        <v>ДА</v>
      </c>
      <c r="T24" s="215">
        <v>8.58</v>
      </c>
      <c r="U24" s="215">
        <v>28.43</v>
      </c>
      <c r="V24" s="215">
        <v>44.83</v>
      </c>
      <c r="W24" s="215">
        <f t="shared" si="8"/>
        <v>31.051999999999996</v>
      </c>
      <c r="X24" s="210" t="str">
        <f t="shared" si="9"/>
        <v>ДА</v>
      </c>
      <c r="Y24" s="215" t="s">
        <v>29</v>
      </c>
      <c r="Z24" s="220" t="s">
        <v>26</v>
      </c>
      <c r="AA24" s="83"/>
      <c r="AB24" s="84"/>
    </row>
    <row r="25" spans="1:28" s="81" customFormat="1" ht="47.25" customHeight="1">
      <c r="A25" s="219">
        <v>11</v>
      </c>
      <c r="B25" s="217" t="s">
        <v>36</v>
      </c>
      <c r="C25" s="217"/>
      <c r="D25" s="210">
        <v>2705617</v>
      </c>
      <c r="E25" s="210">
        <v>154784</v>
      </c>
      <c r="F25" s="218">
        <v>34014677</v>
      </c>
      <c r="G25" s="218">
        <v>689436</v>
      </c>
      <c r="H25" s="218">
        <v>50899</v>
      </c>
      <c r="I25" s="210">
        <v>333709</v>
      </c>
      <c r="J25" s="210">
        <v>120620</v>
      </c>
      <c r="K25" s="210">
        <v>294108</v>
      </c>
      <c r="L25" s="210">
        <f t="shared" si="2"/>
        <v>46255425</v>
      </c>
      <c r="M25" s="210">
        <f t="shared" si="6"/>
        <v>100</v>
      </c>
      <c r="N25" s="210">
        <v>65932956</v>
      </c>
      <c r="O25" s="211">
        <f t="shared" si="3"/>
        <v>0.0551466773897332</v>
      </c>
      <c r="P25" s="211">
        <v>0.04</v>
      </c>
      <c r="Q25" s="211" t="str">
        <f t="shared" si="4"/>
        <v>ДА</v>
      </c>
      <c r="R25" s="211">
        <f t="shared" si="7"/>
        <v>0.0551466773897332</v>
      </c>
      <c r="S25" s="211" t="str">
        <f t="shared" si="5"/>
        <v>ДА</v>
      </c>
      <c r="T25" s="215">
        <v>8.54</v>
      </c>
      <c r="U25" s="215">
        <v>17.13</v>
      </c>
      <c r="V25" s="215">
        <v>37.26</v>
      </c>
      <c r="W25" s="215">
        <f t="shared" si="8"/>
        <v>31.051999999999996</v>
      </c>
      <c r="X25" s="210" t="str">
        <f t="shared" si="9"/>
        <v>ДА</v>
      </c>
      <c r="Y25" s="215" t="s">
        <v>29</v>
      </c>
      <c r="Z25" s="220" t="s">
        <v>26</v>
      </c>
      <c r="AA25" s="83"/>
      <c r="AB25" s="84"/>
    </row>
    <row r="26" spans="1:28" s="81" customFormat="1" ht="47.25" customHeight="1">
      <c r="A26" s="219">
        <v>12</v>
      </c>
      <c r="B26" s="217" t="s">
        <v>102</v>
      </c>
      <c r="C26" s="217"/>
      <c r="D26" s="210">
        <v>2715322</v>
      </c>
      <c r="E26" s="210">
        <v>61899</v>
      </c>
      <c r="F26" s="218">
        <v>30638459</v>
      </c>
      <c r="G26" s="218">
        <v>334173</v>
      </c>
      <c r="H26" s="218">
        <v>40939</v>
      </c>
      <c r="I26" s="210">
        <v>93629</v>
      </c>
      <c r="J26" s="210">
        <v>335750</v>
      </c>
      <c r="K26" s="210">
        <v>338485</v>
      </c>
      <c r="L26" s="210">
        <f t="shared" si="2"/>
        <v>39021854</v>
      </c>
      <c r="M26" s="210">
        <f t="shared" si="6"/>
        <v>100</v>
      </c>
      <c r="N26" s="210">
        <v>56940565</v>
      </c>
      <c r="O26" s="211">
        <f t="shared" si="3"/>
        <v>0.06799838367495302</v>
      </c>
      <c r="P26" s="211">
        <v>0.04</v>
      </c>
      <c r="Q26" s="211" t="str">
        <f t="shared" si="4"/>
        <v>ДА</v>
      </c>
      <c r="R26" s="211">
        <f t="shared" si="7"/>
        <v>0.06799838367495302</v>
      </c>
      <c r="S26" s="211" t="str">
        <f t="shared" si="5"/>
        <v>ДА</v>
      </c>
      <c r="T26" s="215">
        <v>5.15</v>
      </c>
      <c r="U26" s="215">
        <v>19.37</v>
      </c>
      <c r="V26" s="215">
        <v>46</v>
      </c>
      <c r="W26" s="215">
        <f t="shared" si="8"/>
        <v>31.051999999999996</v>
      </c>
      <c r="X26" s="210" t="str">
        <f t="shared" si="9"/>
        <v>ДА</v>
      </c>
      <c r="Y26" s="215" t="s">
        <v>29</v>
      </c>
      <c r="Z26" s="220" t="s">
        <v>26</v>
      </c>
      <c r="AA26" s="83"/>
      <c r="AB26" s="84"/>
    </row>
    <row r="27" spans="1:28" s="81" customFormat="1" ht="47.25" customHeight="1">
      <c r="A27" s="219">
        <v>13</v>
      </c>
      <c r="B27" s="217" t="s">
        <v>101</v>
      </c>
      <c r="C27" s="217"/>
      <c r="D27" s="210">
        <v>2785119</v>
      </c>
      <c r="E27" s="210">
        <v>40053</v>
      </c>
      <c r="F27" s="218">
        <v>36950934</v>
      </c>
      <c r="G27" s="218">
        <v>654566</v>
      </c>
      <c r="H27" s="218">
        <v>42360</v>
      </c>
      <c r="I27" s="210">
        <v>250567</v>
      </c>
      <c r="J27" s="210">
        <v>110802</v>
      </c>
      <c r="K27" s="210">
        <v>397640</v>
      </c>
      <c r="L27" s="210">
        <f t="shared" si="2"/>
        <v>47931524</v>
      </c>
      <c r="M27" s="210">
        <f t="shared" si="6"/>
        <v>100</v>
      </c>
      <c r="N27" s="210">
        <v>90949791</v>
      </c>
      <c r="O27" s="211">
        <f t="shared" si="3"/>
        <v>0.05727057624956803</v>
      </c>
      <c r="P27" s="211">
        <v>0.04</v>
      </c>
      <c r="Q27" s="211" t="str">
        <f t="shared" si="4"/>
        <v>ДА</v>
      </c>
      <c r="R27" s="211">
        <f t="shared" si="7"/>
        <v>0.05727057624956803</v>
      </c>
      <c r="S27" s="211" t="str">
        <f t="shared" si="5"/>
        <v>ДА</v>
      </c>
      <c r="T27" s="215">
        <v>8.13</v>
      </c>
      <c r="U27" s="215">
        <v>25.63</v>
      </c>
      <c r="V27" s="215">
        <v>54.73</v>
      </c>
      <c r="W27" s="215">
        <f t="shared" si="8"/>
        <v>31.051999999999996</v>
      </c>
      <c r="X27" s="210" t="str">
        <f t="shared" si="9"/>
        <v>ДА</v>
      </c>
      <c r="Y27" s="215" t="s">
        <v>29</v>
      </c>
      <c r="Z27" s="220" t="s">
        <v>26</v>
      </c>
      <c r="AA27" s="83"/>
      <c r="AB27" s="84"/>
    </row>
    <row r="28" spans="1:28" s="81" customFormat="1" ht="47.25" customHeight="1">
      <c r="A28" s="297">
        <v>14</v>
      </c>
      <c r="B28" s="311" t="s">
        <v>37</v>
      </c>
      <c r="C28" s="311"/>
      <c r="D28" s="299">
        <v>956018</v>
      </c>
      <c r="E28" s="299">
        <v>44202</v>
      </c>
      <c r="F28" s="300">
        <v>11411938</v>
      </c>
      <c r="G28" s="300">
        <v>382578</v>
      </c>
      <c r="H28" s="300">
        <v>21584</v>
      </c>
      <c r="I28" s="299">
        <v>50643</v>
      </c>
      <c r="J28" s="299">
        <v>103421</v>
      </c>
      <c r="K28" s="299">
        <v>0</v>
      </c>
      <c r="L28" s="299">
        <f t="shared" si="2"/>
        <v>16994198</v>
      </c>
      <c r="M28" s="299">
        <f t="shared" si="6"/>
        <v>100</v>
      </c>
      <c r="N28" s="299">
        <v>49544856</v>
      </c>
      <c r="O28" s="301">
        <f t="shared" si="3"/>
        <v>0.05365454727548779</v>
      </c>
      <c r="P28" s="301">
        <v>0.04</v>
      </c>
      <c r="Q28" s="301" t="str">
        <f t="shared" si="4"/>
        <v>ДА</v>
      </c>
      <c r="R28" s="301">
        <f t="shared" si="7"/>
        <v>0.05365454727548779</v>
      </c>
      <c r="S28" s="301" t="str">
        <f t="shared" si="5"/>
        <v>ДА</v>
      </c>
      <c r="T28" s="302">
        <v>7.48</v>
      </c>
      <c r="U28" s="302" t="s">
        <v>29</v>
      </c>
      <c r="V28" s="302" t="s">
        <v>29</v>
      </c>
      <c r="W28" s="302">
        <f t="shared" si="8"/>
        <v>31.051999999999996</v>
      </c>
      <c r="X28" s="299" t="s">
        <v>29</v>
      </c>
      <c r="Y28" s="302" t="s">
        <v>29</v>
      </c>
      <c r="Z28" s="303" t="s">
        <v>26</v>
      </c>
      <c r="AA28" s="83"/>
      <c r="AB28" s="84"/>
    </row>
    <row r="29" spans="1:26" s="87" customFormat="1" ht="47.25" customHeight="1">
      <c r="A29" s="304" t="s">
        <v>38</v>
      </c>
      <c r="B29" s="304"/>
      <c r="C29" s="304"/>
      <c r="D29" s="202" t="s">
        <v>39</v>
      </c>
      <c r="E29" s="202" t="s">
        <v>39</v>
      </c>
      <c r="F29" s="202" t="s">
        <v>39</v>
      </c>
      <c r="G29" s="202" t="s">
        <v>39</v>
      </c>
      <c r="H29" s="202" t="s">
        <v>39</v>
      </c>
      <c r="I29" s="202" t="s">
        <v>39</v>
      </c>
      <c r="J29" s="202" t="s">
        <v>39</v>
      </c>
      <c r="K29" s="202" t="s">
        <v>39</v>
      </c>
      <c r="L29" s="202" t="s">
        <v>39</v>
      </c>
      <c r="M29" s="202"/>
      <c r="N29" s="202" t="s">
        <v>39</v>
      </c>
      <c r="O29" s="202" t="s">
        <v>39</v>
      </c>
      <c r="P29" s="202" t="s">
        <v>39</v>
      </c>
      <c r="Q29" s="202" t="s">
        <v>39</v>
      </c>
      <c r="R29" s="202" t="s">
        <v>39</v>
      </c>
      <c r="S29" s="202" t="s">
        <v>39</v>
      </c>
      <c r="T29" s="206">
        <v>9.04</v>
      </c>
      <c r="U29" s="206">
        <v>20.31</v>
      </c>
      <c r="V29" s="206">
        <v>46.99</v>
      </c>
      <c r="W29" s="202" t="s">
        <v>39</v>
      </c>
      <c r="X29" s="202" t="s">
        <v>39</v>
      </c>
      <c r="Y29" s="202" t="s">
        <v>39</v>
      </c>
      <c r="Z29" s="202" t="s">
        <v>39</v>
      </c>
    </row>
    <row r="30" spans="1:26" s="87" customFormat="1" ht="47.25" customHeight="1">
      <c r="A30" s="295" t="s">
        <v>40</v>
      </c>
      <c r="B30" s="295"/>
      <c r="C30" s="295"/>
      <c r="D30" s="296" t="s">
        <v>39</v>
      </c>
      <c r="E30" s="296" t="s">
        <v>39</v>
      </c>
      <c r="F30" s="296" t="s">
        <v>39</v>
      </c>
      <c r="G30" s="296" t="s">
        <v>39</v>
      </c>
      <c r="H30" s="296" t="s">
        <v>39</v>
      </c>
      <c r="I30" s="296" t="s">
        <v>39</v>
      </c>
      <c r="J30" s="296" t="s">
        <v>39</v>
      </c>
      <c r="K30" s="296" t="s">
        <v>39</v>
      </c>
      <c r="L30" s="296" t="s">
        <v>39</v>
      </c>
      <c r="M30" s="296"/>
      <c r="N30" s="296" t="s">
        <v>39</v>
      </c>
      <c r="O30" s="296" t="s">
        <v>39</v>
      </c>
      <c r="P30" s="296" t="s">
        <v>39</v>
      </c>
      <c r="Q30" s="296" t="s">
        <v>39</v>
      </c>
      <c r="R30" s="296" t="s">
        <v>39</v>
      </c>
      <c r="S30" s="296" t="s">
        <v>39</v>
      </c>
      <c r="T30" s="296" t="s">
        <v>39</v>
      </c>
      <c r="U30" s="296" t="s">
        <v>39</v>
      </c>
      <c r="V30" s="244">
        <v>44.36</v>
      </c>
      <c r="W30" s="296" t="s">
        <v>39</v>
      </c>
      <c r="X30" s="296" t="s">
        <v>39</v>
      </c>
      <c r="Y30" s="296" t="s">
        <v>39</v>
      </c>
      <c r="Z30" s="296" t="s">
        <v>39</v>
      </c>
    </row>
    <row r="31" spans="1:26" s="87" customFormat="1" ht="11.25" customHeight="1">
      <c r="A31" s="21"/>
      <c r="B31" s="21"/>
      <c r="C31" s="21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88"/>
      <c r="X31" s="88"/>
      <c r="Y31" s="88"/>
      <c r="Z31" s="88"/>
    </row>
    <row r="32" spans="1:26" s="87" customFormat="1" ht="15.75" customHeight="1">
      <c r="A32" s="90" t="s">
        <v>41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21"/>
      <c r="N32" s="21"/>
      <c r="O32" s="14"/>
      <c r="P32" s="14"/>
      <c r="Q32" s="14"/>
      <c r="R32" s="14"/>
      <c r="S32" s="14"/>
      <c r="T32" s="89"/>
      <c r="U32" s="89"/>
      <c r="V32" s="89"/>
      <c r="W32" s="89"/>
      <c r="X32" s="89"/>
      <c r="Y32" s="89"/>
      <c r="Z32" s="89"/>
    </row>
    <row r="33" spans="1:26" s="87" customFormat="1" ht="36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92"/>
      <c r="M33" s="92"/>
      <c r="N33" s="21"/>
      <c r="O33" s="14"/>
      <c r="P33" s="14"/>
      <c r="Q33" s="14"/>
      <c r="R33" s="14"/>
      <c r="S33" s="14"/>
      <c r="T33" s="89"/>
      <c r="U33" s="93">
        <v>1</v>
      </c>
      <c r="V33" s="15" t="s">
        <v>42</v>
      </c>
      <c r="W33" s="16"/>
      <c r="X33" s="16"/>
      <c r="Y33" s="16"/>
      <c r="Z33" s="17">
        <v>13</v>
      </c>
    </row>
    <row r="34" spans="1:26" s="87" customFormat="1" ht="45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4"/>
      <c r="Q34" s="14"/>
      <c r="R34" s="14"/>
      <c r="S34" s="14"/>
      <c r="T34" s="89"/>
      <c r="U34" s="95"/>
      <c r="V34" s="18" t="s">
        <v>43</v>
      </c>
      <c r="W34" s="19"/>
      <c r="X34" s="19"/>
      <c r="Y34" s="19"/>
      <c r="Z34" s="20">
        <v>1</v>
      </c>
    </row>
    <row r="35" spans="1:26" s="87" customFormat="1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4"/>
      <c r="P35" s="14"/>
      <c r="Q35" s="14"/>
      <c r="R35" s="14"/>
      <c r="S35" s="14"/>
      <c r="T35" s="89"/>
      <c r="U35" s="93">
        <v>2</v>
      </c>
      <c r="V35" s="22" t="s">
        <v>44</v>
      </c>
      <c r="W35" s="96"/>
      <c r="X35" s="96"/>
      <c r="Y35" s="96"/>
      <c r="Z35" s="17">
        <v>13</v>
      </c>
    </row>
    <row r="36" spans="1:26" s="87" customFormat="1" ht="13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4"/>
      <c r="P36" s="14"/>
      <c r="Q36" s="14"/>
      <c r="R36" s="14"/>
      <c r="S36" s="14"/>
      <c r="T36" s="89"/>
      <c r="U36" s="95"/>
      <c r="V36" s="23" t="s">
        <v>45</v>
      </c>
      <c r="W36" s="97"/>
      <c r="X36" s="97"/>
      <c r="Y36" s="97"/>
      <c r="Z36" s="20">
        <v>1</v>
      </c>
    </row>
    <row r="37" spans="21:26" ht="15.75" customHeight="1">
      <c r="U37" s="93">
        <v>3</v>
      </c>
      <c r="V37" s="22" t="s">
        <v>46</v>
      </c>
      <c r="W37" s="96"/>
      <c r="X37" s="96"/>
      <c r="Y37" s="96"/>
      <c r="Z37" s="17">
        <v>13</v>
      </c>
    </row>
    <row r="38" spans="21:26" ht="14.25" customHeight="1">
      <c r="U38" s="95"/>
      <c r="V38" s="23" t="s">
        <v>47</v>
      </c>
      <c r="W38" s="97"/>
      <c r="X38" s="97"/>
      <c r="Y38" s="97"/>
      <c r="Z38" s="20">
        <v>1</v>
      </c>
    </row>
    <row r="39" spans="21:26" ht="15.75" customHeight="1">
      <c r="U39" s="98"/>
      <c r="V39" s="25"/>
      <c r="W39" s="99"/>
      <c r="X39" s="99"/>
      <c r="Y39" s="99"/>
      <c r="Z39" s="26"/>
    </row>
    <row r="40" spans="1:26" ht="54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ht="15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</sheetData>
  <sheetProtection/>
  <mergeCells count="105">
    <mergeCell ref="T5:T6"/>
    <mergeCell ref="U5:U6"/>
    <mergeCell ref="D5:D6"/>
    <mergeCell ref="E5:E6"/>
    <mergeCell ref="O5:O6"/>
    <mergeCell ref="K5:K6"/>
    <mergeCell ref="L5:L6"/>
    <mergeCell ref="V5:V6"/>
    <mergeCell ref="N5:N6"/>
    <mergeCell ref="P5:P6"/>
    <mergeCell ref="Q5:Q6"/>
    <mergeCell ref="R5:R6"/>
    <mergeCell ref="U33:U34"/>
    <mergeCell ref="T8:T10"/>
    <mergeCell ref="U8:U10"/>
    <mergeCell ref="V8:V10"/>
    <mergeCell ref="S5:S6"/>
    <mergeCell ref="A4:A6"/>
    <mergeCell ref="Q8:Q9"/>
    <mergeCell ref="A14:A15"/>
    <mergeCell ref="X14:X15"/>
    <mergeCell ref="V14:V15"/>
    <mergeCell ref="R14:R15"/>
    <mergeCell ref="S14:S15"/>
    <mergeCell ref="T14:T15"/>
    <mergeCell ref="U14:U15"/>
    <mergeCell ref="S8:S10"/>
    <mergeCell ref="A2:Z2"/>
    <mergeCell ref="B4:C6"/>
    <mergeCell ref="D4:S4"/>
    <mergeCell ref="T4:X4"/>
    <mergeCell ref="Y4:Y6"/>
    <mergeCell ref="Z4:Z6"/>
    <mergeCell ref="F5:F6"/>
    <mergeCell ref="G5:J5"/>
    <mergeCell ref="W5:W6"/>
    <mergeCell ref="X5:X6"/>
    <mergeCell ref="A8:A10"/>
    <mergeCell ref="B8:B9"/>
    <mergeCell ref="O8:O9"/>
    <mergeCell ref="R8:R10"/>
    <mergeCell ref="P8:P9"/>
    <mergeCell ref="W8:W10"/>
    <mergeCell ref="X8:X10"/>
    <mergeCell ref="Z8:Z10"/>
    <mergeCell ref="A11:A13"/>
    <mergeCell ref="B11:B12"/>
    <mergeCell ref="O11:O12"/>
    <mergeCell ref="P11:P12"/>
    <mergeCell ref="Q11:Q12"/>
    <mergeCell ref="R11:R13"/>
    <mergeCell ref="S11:S13"/>
    <mergeCell ref="X11:X13"/>
    <mergeCell ref="Z11:Z13"/>
    <mergeCell ref="B14:C14"/>
    <mergeCell ref="W14:W15"/>
    <mergeCell ref="Z14:Z15"/>
    <mergeCell ref="B15:C15"/>
    <mergeCell ref="T11:T13"/>
    <mergeCell ref="U11:U13"/>
    <mergeCell ref="V11:V13"/>
    <mergeCell ref="W11:W13"/>
    <mergeCell ref="X16:X17"/>
    <mergeCell ref="Z16:Z17"/>
    <mergeCell ref="R16:R17"/>
    <mergeCell ref="S16:S17"/>
    <mergeCell ref="T16:T17"/>
    <mergeCell ref="U16:U17"/>
    <mergeCell ref="B17:C17"/>
    <mergeCell ref="A18:A19"/>
    <mergeCell ref="B18:C18"/>
    <mergeCell ref="R18:R19"/>
    <mergeCell ref="V16:V17"/>
    <mergeCell ref="W16:W17"/>
    <mergeCell ref="A16:A17"/>
    <mergeCell ref="B16:C16"/>
    <mergeCell ref="Z18:Z19"/>
    <mergeCell ref="B19:C19"/>
    <mergeCell ref="S18:S19"/>
    <mergeCell ref="T18:T19"/>
    <mergeCell ref="U18:U19"/>
    <mergeCell ref="V18:V19"/>
    <mergeCell ref="B20:C20"/>
    <mergeCell ref="B21:C21"/>
    <mergeCell ref="B22:C22"/>
    <mergeCell ref="B23:C23"/>
    <mergeCell ref="W18:W19"/>
    <mergeCell ref="X18:X19"/>
    <mergeCell ref="B28:C28"/>
    <mergeCell ref="A29:C29"/>
    <mergeCell ref="A30:C30"/>
    <mergeCell ref="A32:L32"/>
    <mergeCell ref="B24:C24"/>
    <mergeCell ref="B25:C25"/>
    <mergeCell ref="B26:C26"/>
    <mergeCell ref="B27:C27"/>
    <mergeCell ref="A41:O41"/>
    <mergeCell ref="U37:U38"/>
    <mergeCell ref="V37:Y37"/>
    <mergeCell ref="V38:Y38"/>
    <mergeCell ref="V33:Y33"/>
    <mergeCell ref="V34:Y34"/>
    <mergeCell ref="U35:U36"/>
    <mergeCell ref="V35:Y35"/>
    <mergeCell ref="V36:Y3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E39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74" customWidth="1"/>
    <col min="3" max="3" width="33.375" style="24" customWidth="1"/>
    <col min="4" max="6" width="16.00390625" style="24" customWidth="1"/>
    <col min="7" max="7" width="17.25390625" style="24" customWidth="1"/>
    <col min="8" max="11" width="16.00390625" style="24" customWidth="1"/>
    <col min="12" max="12" width="18.75390625" style="24" customWidth="1"/>
    <col min="13" max="13" width="18.75390625" style="24" hidden="1" customWidth="1"/>
    <col min="14" max="14" width="18.75390625" style="24" customWidth="1"/>
    <col min="15" max="18" width="15.375" style="24" customWidth="1"/>
    <col min="19" max="19" width="15.00390625" style="24" customWidth="1"/>
    <col min="20" max="23" width="14.75390625" style="24" customWidth="1"/>
    <col min="24" max="24" width="14.25390625" style="24" customWidth="1"/>
    <col min="25" max="25" width="17.00390625" style="24" customWidth="1"/>
    <col min="26" max="26" width="15.75390625" style="24" customWidth="1"/>
    <col min="27" max="27" width="18.375" style="24" customWidth="1"/>
    <col min="28" max="28" width="14.25390625" style="24" customWidth="1"/>
    <col min="29" max="16384" width="9.125" style="24" customWidth="1"/>
  </cols>
  <sheetData>
    <row r="2" spans="1:26" ht="42" customHeight="1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3:26" ht="15.75">
      <c r="C3" s="75"/>
      <c r="D3" s="75"/>
      <c r="E3" s="75"/>
      <c r="F3" s="75"/>
      <c r="G3" s="75"/>
      <c r="H3" s="75"/>
      <c r="I3" s="75"/>
      <c r="J3" s="75"/>
      <c r="K3" s="75"/>
      <c r="S3" s="76"/>
      <c r="T3" s="76"/>
      <c r="U3" s="76"/>
      <c r="Z3" s="76" t="s">
        <v>0</v>
      </c>
    </row>
    <row r="4" spans="1:26" ht="18.75" customHeight="1">
      <c r="A4" s="77" t="s">
        <v>1</v>
      </c>
      <c r="B4" s="77" t="s">
        <v>2</v>
      </c>
      <c r="C4" s="77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4</v>
      </c>
      <c r="U4" s="78"/>
      <c r="V4" s="78"/>
      <c r="W4" s="78"/>
      <c r="X4" s="78"/>
      <c r="Y4" s="77" t="s">
        <v>5</v>
      </c>
      <c r="Z4" s="77" t="s">
        <v>6</v>
      </c>
    </row>
    <row r="5" spans="1:26" ht="18.75" customHeight="1">
      <c r="A5" s="77"/>
      <c r="B5" s="77"/>
      <c r="C5" s="77"/>
      <c r="D5" s="77" t="s">
        <v>7</v>
      </c>
      <c r="E5" s="77" t="s">
        <v>8</v>
      </c>
      <c r="F5" s="77" t="s">
        <v>9</v>
      </c>
      <c r="G5" s="78" t="s">
        <v>10</v>
      </c>
      <c r="H5" s="78"/>
      <c r="I5" s="78"/>
      <c r="J5" s="78"/>
      <c r="K5" s="77" t="s">
        <v>11</v>
      </c>
      <c r="L5" s="77" t="s">
        <v>12</v>
      </c>
      <c r="M5" s="79"/>
      <c r="N5" s="77" t="s">
        <v>13</v>
      </c>
      <c r="O5" s="77" t="s">
        <v>68</v>
      </c>
      <c r="P5" s="77" t="s">
        <v>15</v>
      </c>
      <c r="Q5" s="77" t="s">
        <v>16</v>
      </c>
      <c r="R5" s="77" t="s">
        <v>17</v>
      </c>
      <c r="S5" s="77" t="s">
        <v>18</v>
      </c>
      <c r="T5" s="77" t="s">
        <v>72</v>
      </c>
      <c r="U5" s="77" t="s">
        <v>71</v>
      </c>
      <c r="V5" s="77" t="s">
        <v>70</v>
      </c>
      <c r="W5" s="77" t="s">
        <v>19</v>
      </c>
      <c r="X5" s="77" t="s">
        <v>20</v>
      </c>
      <c r="Y5" s="77"/>
      <c r="Z5" s="77"/>
    </row>
    <row r="6" spans="1:26" s="81" customFormat="1" ht="120" customHeight="1">
      <c r="A6" s="77"/>
      <c r="B6" s="77"/>
      <c r="C6" s="77"/>
      <c r="D6" s="77"/>
      <c r="E6" s="77"/>
      <c r="F6" s="77"/>
      <c r="G6" s="79" t="s">
        <v>48</v>
      </c>
      <c r="H6" s="79" t="s">
        <v>21</v>
      </c>
      <c r="I6" s="80" t="s">
        <v>22</v>
      </c>
      <c r="J6" s="80" t="s">
        <v>23</v>
      </c>
      <c r="K6" s="77"/>
      <c r="L6" s="77"/>
      <c r="M6" s="79" t="s">
        <v>67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s="81" customFormat="1" ht="24" customHeight="1">
      <c r="A7" s="82">
        <v>1</v>
      </c>
      <c r="B7" s="109">
        <v>2</v>
      </c>
      <c r="C7" s="110"/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/>
      <c r="N7" s="82">
        <v>12</v>
      </c>
      <c r="O7" s="82">
        <v>13</v>
      </c>
      <c r="P7" s="82">
        <v>14</v>
      </c>
      <c r="Q7" s="82"/>
      <c r="R7" s="82">
        <v>15</v>
      </c>
      <c r="S7" s="82">
        <v>16</v>
      </c>
      <c r="T7" s="82">
        <v>17</v>
      </c>
      <c r="U7" s="82">
        <v>18</v>
      </c>
      <c r="V7" s="82">
        <v>19</v>
      </c>
      <c r="W7" s="82">
        <v>20</v>
      </c>
      <c r="X7" s="82">
        <v>21</v>
      </c>
      <c r="Y7" s="82">
        <v>22</v>
      </c>
      <c r="Z7" s="82">
        <v>23</v>
      </c>
    </row>
    <row r="8" spans="1:26" s="81" customFormat="1" ht="47.25" customHeight="1">
      <c r="A8" s="290">
        <v>1</v>
      </c>
      <c r="B8" s="305" t="s">
        <v>66</v>
      </c>
      <c r="C8" s="291" t="s">
        <v>24</v>
      </c>
      <c r="D8" s="201">
        <v>4288979</v>
      </c>
      <c r="E8" s="201">
        <v>1748697</v>
      </c>
      <c r="F8" s="201">
        <f aca="true" t="shared" si="0" ref="F8:L8">F9+F12</f>
        <v>140007029</v>
      </c>
      <c r="G8" s="201">
        <f t="shared" si="0"/>
        <v>2016594</v>
      </c>
      <c r="H8" s="201">
        <f t="shared" si="0"/>
        <v>73901</v>
      </c>
      <c r="I8" s="201">
        <f t="shared" si="0"/>
        <v>1994271</v>
      </c>
      <c r="J8" s="201">
        <f t="shared" si="0"/>
        <v>3434466</v>
      </c>
      <c r="K8" s="201">
        <f t="shared" si="0"/>
        <v>5055244</v>
      </c>
      <c r="L8" s="201">
        <f t="shared" si="0"/>
        <v>220254593</v>
      </c>
      <c r="M8" s="201" t="s">
        <v>39</v>
      </c>
      <c r="N8" s="201">
        <f>N9+N12</f>
        <v>325733742</v>
      </c>
      <c r="O8" s="203">
        <f>(D9-E9)/L9</f>
        <v>0.011383984313852128</v>
      </c>
      <c r="P8" s="203">
        <f>0.04*0.4</f>
        <v>0.016</v>
      </c>
      <c r="Q8" s="203" t="str">
        <f>IF(O8&gt;P8,"ДА","НЕТ")</f>
        <v>НЕТ</v>
      </c>
      <c r="R8" s="203">
        <f>O8+O10</f>
        <v>0.03538398431385213</v>
      </c>
      <c r="S8" s="204" t="str">
        <f>IF(R8&gt;=0.04,"ДА","НЕТ")</f>
        <v>НЕТ</v>
      </c>
      <c r="T8" s="205">
        <v>11.59</v>
      </c>
      <c r="U8" s="205">
        <v>15.21</v>
      </c>
      <c r="V8" s="205">
        <v>35.7</v>
      </c>
      <c r="W8" s="205">
        <f>$V$30*0.7</f>
        <v>30.226</v>
      </c>
      <c r="X8" s="204" t="str">
        <f>IF(V8&gt;W8,"ДА","НЕТ")</f>
        <v>ДА</v>
      </c>
      <c r="Y8" s="205" t="s">
        <v>26</v>
      </c>
      <c r="Z8" s="207" t="s">
        <v>25</v>
      </c>
    </row>
    <row r="9" spans="1:28" s="81" customFormat="1" ht="47.25" customHeight="1">
      <c r="A9" s="292"/>
      <c r="B9" s="306"/>
      <c r="C9" s="307" t="s">
        <v>27</v>
      </c>
      <c r="D9" s="210">
        <f>$M$9*D8/100</f>
        <v>3694427.0940331537</v>
      </c>
      <c r="E9" s="210">
        <f>$M$9*E8/100</f>
        <v>1506287.0618052674</v>
      </c>
      <c r="F9" s="218">
        <f>F10</f>
        <v>126621092</v>
      </c>
      <c r="G9" s="218">
        <f>G10</f>
        <v>1448470</v>
      </c>
      <c r="H9" s="218">
        <f>H10</f>
        <v>42952</v>
      </c>
      <c r="I9" s="218">
        <f>I10</f>
        <v>1838278</v>
      </c>
      <c r="J9" s="218">
        <f>J10</f>
        <v>2976643</v>
      </c>
      <c r="K9" s="210">
        <v>2527622</v>
      </c>
      <c r="L9" s="210">
        <f>F9+(G9+H9+I9+J9)*10+K9</f>
        <v>192212144</v>
      </c>
      <c r="M9" s="210">
        <f>N9/N8*100</f>
        <v>86.13768204584713</v>
      </c>
      <c r="N9" s="218">
        <f>N10</f>
        <v>280579495</v>
      </c>
      <c r="O9" s="212"/>
      <c r="P9" s="212"/>
      <c r="Q9" s="212"/>
      <c r="R9" s="212"/>
      <c r="S9" s="213"/>
      <c r="T9" s="214"/>
      <c r="U9" s="214"/>
      <c r="V9" s="214"/>
      <c r="W9" s="214"/>
      <c r="X9" s="213"/>
      <c r="Y9" s="214"/>
      <c r="Z9" s="216"/>
      <c r="AA9" s="83"/>
      <c r="AB9" s="84"/>
    </row>
    <row r="10" spans="1:28" s="81" customFormat="1" ht="47.25" customHeight="1">
      <c r="A10" s="292"/>
      <c r="B10" s="308" t="s">
        <v>65</v>
      </c>
      <c r="C10" s="307" t="s">
        <v>27</v>
      </c>
      <c r="D10" s="210">
        <v>7294097</v>
      </c>
      <c r="E10" s="210">
        <v>2743595</v>
      </c>
      <c r="F10" s="218">
        <v>126621092</v>
      </c>
      <c r="G10" s="218">
        <v>1448470</v>
      </c>
      <c r="H10" s="218">
        <v>42952</v>
      </c>
      <c r="I10" s="210">
        <v>1838278</v>
      </c>
      <c r="J10" s="210">
        <v>2976643</v>
      </c>
      <c r="K10" s="210">
        <v>1078030</v>
      </c>
      <c r="L10" s="210">
        <f>F10+(G10+H10+I10+J10)*10+K10</f>
        <v>190762552</v>
      </c>
      <c r="M10" s="210" t="s">
        <v>39</v>
      </c>
      <c r="N10" s="210">
        <v>280579495</v>
      </c>
      <c r="O10" s="211">
        <v>0.024</v>
      </c>
      <c r="P10" s="211">
        <f>0.04*0.6</f>
        <v>0.024</v>
      </c>
      <c r="Q10" s="211" t="str">
        <f>IF(O10&gt;=P10,"ДА","НЕТ")</f>
        <v>ДА</v>
      </c>
      <c r="R10" s="212"/>
      <c r="S10" s="213"/>
      <c r="T10" s="214"/>
      <c r="U10" s="214"/>
      <c r="V10" s="214"/>
      <c r="W10" s="214"/>
      <c r="X10" s="213"/>
      <c r="Y10" s="214"/>
      <c r="Z10" s="216"/>
      <c r="AA10" s="83"/>
      <c r="AB10" s="84"/>
    </row>
    <row r="11" spans="1:28" s="81" customFormat="1" ht="47.25" customHeight="1">
      <c r="A11" s="292">
        <v>2</v>
      </c>
      <c r="B11" s="306" t="s">
        <v>66</v>
      </c>
      <c r="C11" s="309" t="s">
        <v>24</v>
      </c>
      <c r="D11" s="210">
        <f aca="true" t="shared" si="1" ref="D11:L11">D8</f>
        <v>4288979</v>
      </c>
      <c r="E11" s="210">
        <f t="shared" si="1"/>
        <v>1748697</v>
      </c>
      <c r="F11" s="210">
        <f t="shared" si="1"/>
        <v>140007029</v>
      </c>
      <c r="G11" s="210">
        <f t="shared" si="1"/>
        <v>2016594</v>
      </c>
      <c r="H11" s="210">
        <f t="shared" si="1"/>
        <v>73901</v>
      </c>
      <c r="I11" s="210">
        <f t="shared" si="1"/>
        <v>1994271</v>
      </c>
      <c r="J11" s="210">
        <f t="shared" si="1"/>
        <v>3434466</v>
      </c>
      <c r="K11" s="210">
        <f t="shared" si="1"/>
        <v>5055244</v>
      </c>
      <c r="L11" s="210">
        <f t="shared" si="1"/>
        <v>220254593</v>
      </c>
      <c r="M11" s="210" t="s">
        <v>39</v>
      </c>
      <c r="N11" s="210">
        <f>N8</f>
        <v>325733742</v>
      </c>
      <c r="O11" s="212">
        <f>(D12-E12)/L12</f>
        <v>0.01255746128920886</v>
      </c>
      <c r="P11" s="212">
        <f>0.04*0.2</f>
        <v>0.008</v>
      </c>
      <c r="Q11" s="212" t="str">
        <f>IF(O11&gt;P11,"ДА","НЕТ")</f>
        <v>ДА</v>
      </c>
      <c r="R11" s="212">
        <f>O11+O13</f>
        <v>0.056968383612922835</v>
      </c>
      <c r="S11" s="213" t="str">
        <f>IF(R11&gt;=0.04,"ДА","НЕТ")</f>
        <v>ДА</v>
      </c>
      <c r="T11" s="214">
        <v>5.23</v>
      </c>
      <c r="U11" s="214">
        <v>20.26</v>
      </c>
      <c r="V11" s="214">
        <v>46.63</v>
      </c>
      <c r="W11" s="214">
        <f>$V$30*0.7</f>
        <v>30.226</v>
      </c>
      <c r="X11" s="213" t="str">
        <f>IF(V11&gt;W11,"ДА","НЕТ")</f>
        <v>ДА</v>
      </c>
      <c r="Y11" s="214" t="s">
        <v>26</v>
      </c>
      <c r="Z11" s="216" t="s">
        <v>26</v>
      </c>
      <c r="AA11" s="83"/>
      <c r="AB11" s="84"/>
    </row>
    <row r="12" spans="1:28" s="81" customFormat="1" ht="47.25" customHeight="1">
      <c r="A12" s="292"/>
      <c r="B12" s="306"/>
      <c r="C12" s="310" t="s">
        <v>64</v>
      </c>
      <c r="D12" s="210">
        <f>$M$12*D11/100</f>
        <v>594551.9059668464</v>
      </c>
      <c r="E12" s="210">
        <f>$M$12*E11/100</f>
        <v>242409.93819473268</v>
      </c>
      <c r="F12" s="218">
        <f>F13</f>
        <v>13385937</v>
      </c>
      <c r="G12" s="218">
        <f>G13</f>
        <v>568124</v>
      </c>
      <c r="H12" s="218">
        <f>H13</f>
        <v>30949</v>
      </c>
      <c r="I12" s="218">
        <f>I13</f>
        <v>155993</v>
      </c>
      <c r="J12" s="218">
        <f>J13</f>
        <v>457823</v>
      </c>
      <c r="K12" s="210">
        <v>2527622</v>
      </c>
      <c r="L12" s="210">
        <f aca="true" t="shared" si="2" ref="L12:L28">F12+(G12+H12+I12+J12)*10+K12</f>
        <v>28042449</v>
      </c>
      <c r="M12" s="210">
        <f>N12/N11*100</f>
        <v>13.862317954152873</v>
      </c>
      <c r="N12" s="218">
        <f>N13</f>
        <v>45154247</v>
      </c>
      <c r="O12" s="212"/>
      <c r="P12" s="212"/>
      <c r="Q12" s="212"/>
      <c r="R12" s="212"/>
      <c r="S12" s="213"/>
      <c r="T12" s="214"/>
      <c r="U12" s="214"/>
      <c r="V12" s="214"/>
      <c r="W12" s="214"/>
      <c r="X12" s="213"/>
      <c r="Y12" s="214"/>
      <c r="Z12" s="216"/>
      <c r="AA12" s="83"/>
      <c r="AB12" s="84"/>
    </row>
    <row r="13" spans="1:28" s="81" customFormat="1" ht="47.25" customHeight="1">
      <c r="A13" s="292"/>
      <c r="B13" s="308" t="s">
        <v>65</v>
      </c>
      <c r="C13" s="310" t="s">
        <v>64</v>
      </c>
      <c r="D13" s="210">
        <v>1220998</v>
      </c>
      <c r="E13" s="210">
        <v>87861</v>
      </c>
      <c r="F13" s="218">
        <v>13385937</v>
      </c>
      <c r="G13" s="218">
        <v>568124</v>
      </c>
      <c r="H13" s="218">
        <v>30949</v>
      </c>
      <c r="I13" s="210">
        <v>155993</v>
      </c>
      <c r="J13" s="210">
        <v>457823</v>
      </c>
      <c r="K13" s="210">
        <v>0</v>
      </c>
      <c r="L13" s="210">
        <f t="shared" si="2"/>
        <v>25514827</v>
      </c>
      <c r="M13" s="210" t="s">
        <v>39</v>
      </c>
      <c r="N13" s="210">
        <v>45154247</v>
      </c>
      <c r="O13" s="211">
        <f aca="true" t="shared" si="3" ref="O13:O28">(D13-E13)/L13</f>
        <v>0.04441092232371397</v>
      </c>
      <c r="P13" s="211">
        <f>0.04*0.8</f>
        <v>0.032</v>
      </c>
      <c r="Q13" s="211" t="str">
        <f aca="true" t="shared" si="4" ref="Q13:Q28">IF(O13&gt;P13,"ДА","НЕТ")</f>
        <v>ДА</v>
      </c>
      <c r="R13" s="212"/>
      <c r="S13" s="213"/>
      <c r="T13" s="214"/>
      <c r="U13" s="214"/>
      <c r="V13" s="214"/>
      <c r="W13" s="214"/>
      <c r="X13" s="213"/>
      <c r="Y13" s="214"/>
      <c r="Z13" s="216"/>
      <c r="AA13" s="83"/>
      <c r="AB13" s="84"/>
    </row>
    <row r="14" spans="1:28" s="81" customFormat="1" ht="47.25" customHeight="1">
      <c r="A14" s="245">
        <v>3</v>
      </c>
      <c r="B14" s="209" t="s">
        <v>28</v>
      </c>
      <c r="C14" s="209"/>
      <c r="D14" s="210">
        <v>1066317</v>
      </c>
      <c r="E14" s="210">
        <v>11522</v>
      </c>
      <c r="F14" s="210">
        <f>F15</f>
        <v>26833906</v>
      </c>
      <c r="G14" s="210">
        <f>G15</f>
        <v>597466</v>
      </c>
      <c r="H14" s="210">
        <f>H15</f>
        <v>83253</v>
      </c>
      <c r="I14" s="210">
        <f>I15</f>
        <v>41930</v>
      </c>
      <c r="J14" s="210">
        <f>J15</f>
        <v>513281</v>
      </c>
      <c r="K14" s="210">
        <v>87686</v>
      </c>
      <c r="L14" s="210">
        <f t="shared" si="2"/>
        <v>39280892</v>
      </c>
      <c r="M14" s="210" t="s">
        <v>39</v>
      </c>
      <c r="N14" s="210">
        <f>N15</f>
        <v>59965303</v>
      </c>
      <c r="O14" s="211">
        <f t="shared" si="3"/>
        <v>0.02685262340783911</v>
      </c>
      <c r="P14" s="211">
        <v>0.016</v>
      </c>
      <c r="Q14" s="211" t="str">
        <f t="shared" si="4"/>
        <v>ДА</v>
      </c>
      <c r="R14" s="212">
        <f>O14+O15</f>
        <v>0.05821768052854859</v>
      </c>
      <c r="S14" s="213" t="str">
        <f>IF(R14&gt;=0.04,"ДА","НЕТ")</f>
        <v>ДА</v>
      </c>
      <c r="T14" s="214">
        <v>4.35</v>
      </c>
      <c r="U14" s="214">
        <v>20.66</v>
      </c>
      <c r="V14" s="214">
        <v>47.48</v>
      </c>
      <c r="W14" s="214">
        <f>$V$30*0.7</f>
        <v>30.226</v>
      </c>
      <c r="X14" s="213" t="str">
        <f>IF(V14&gt;W14,"ДА","НЕТ")</f>
        <v>ДА</v>
      </c>
      <c r="Y14" s="215" t="s">
        <v>29</v>
      </c>
      <c r="Z14" s="216" t="s">
        <v>26</v>
      </c>
      <c r="AA14" s="83"/>
      <c r="AB14" s="84"/>
    </row>
    <row r="15" spans="1:28" s="81" customFormat="1" ht="47.25" customHeight="1">
      <c r="A15" s="245"/>
      <c r="B15" s="217" t="s">
        <v>54</v>
      </c>
      <c r="C15" s="217"/>
      <c r="D15" s="210">
        <v>1318197</v>
      </c>
      <c r="E15" s="210">
        <v>79526</v>
      </c>
      <c r="F15" s="210">
        <v>26833906</v>
      </c>
      <c r="G15" s="210">
        <v>597466</v>
      </c>
      <c r="H15" s="210">
        <v>83253</v>
      </c>
      <c r="I15" s="210">
        <v>41930</v>
      </c>
      <c r="J15" s="210">
        <v>513281</v>
      </c>
      <c r="K15" s="210">
        <v>298863</v>
      </c>
      <c r="L15" s="210">
        <f t="shared" si="2"/>
        <v>39492069</v>
      </c>
      <c r="M15" s="210">
        <f>N15/N14*100</f>
        <v>100</v>
      </c>
      <c r="N15" s="210">
        <v>59965303</v>
      </c>
      <c r="O15" s="211">
        <f t="shared" si="3"/>
        <v>0.03136505712070948</v>
      </c>
      <c r="P15" s="211">
        <v>0.024</v>
      </c>
      <c r="Q15" s="211" t="str">
        <f t="shared" si="4"/>
        <v>ДА</v>
      </c>
      <c r="R15" s="212"/>
      <c r="S15" s="213" t="str">
        <f>IF(R15&gt;0.04,"ДА","НЕТ")</f>
        <v>НЕТ</v>
      </c>
      <c r="T15" s="214"/>
      <c r="U15" s="214"/>
      <c r="V15" s="214"/>
      <c r="W15" s="214"/>
      <c r="X15" s="213"/>
      <c r="Y15" s="215" t="s">
        <v>29</v>
      </c>
      <c r="Z15" s="216"/>
      <c r="AA15" s="83"/>
      <c r="AB15" s="84"/>
    </row>
    <row r="16" spans="1:28" s="81" customFormat="1" ht="47.25" customHeight="1">
      <c r="A16" s="245">
        <v>4</v>
      </c>
      <c r="B16" s="209" t="s">
        <v>31</v>
      </c>
      <c r="C16" s="209"/>
      <c r="D16" s="210">
        <v>96199</v>
      </c>
      <c r="E16" s="210">
        <v>1497848</v>
      </c>
      <c r="F16" s="210">
        <f>F17</f>
        <v>5925856</v>
      </c>
      <c r="G16" s="210">
        <f>G17</f>
        <v>170714</v>
      </c>
      <c r="H16" s="210">
        <f>H17</f>
        <v>11089</v>
      </c>
      <c r="I16" s="210">
        <f>I17</f>
        <v>42263</v>
      </c>
      <c r="J16" s="210">
        <f>J17</f>
        <v>306341</v>
      </c>
      <c r="K16" s="210">
        <v>41818</v>
      </c>
      <c r="L16" s="210">
        <f t="shared" si="2"/>
        <v>11271744</v>
      </c>
      <c r="M16" s="210" t="s">
        <v>39</v>
      </c>
      <c r="N16" s="210">
        <f>N17</f>
        <v>16584033</v>
      </c>
      <c r="O16" s="211">
        <f t="shared" si="3"/>
        <v>-0.12435067723326576</v>
      </c>
      <c r="P16" s="211">
        <v>0.012</v>
      </c>
      <c r="Q16" s="211" t="str">
        <f t="shared" si="4"/>
        <v>НЕТ</v>
      </c>
      <c r="R16" s="212">
        <f>O16+O17</f>
        <v>-0.3194240018482276</v>
      </c>
      <c r="S16" s="213" t="str">
        <f>IF(R16&gt;=0.04,"ДА","НЕТ")</f>
        <v>НЕТ</v>
      </c>
      <c r="T16" s="214">
        <v>-3.53</v>
      </c>
      <c r="U16" s="214">
        <v>-2.43</v>
      </c>
      <c r="V16" s="214">
        <v>14.86</v>
      </c>
      <c r="W16" s="214">
        <f>$V$30*0.7</f>
        <v>30.226</v>
      </c>
      <c r="X16" s="213" t="str">
        <f>IF(V16&gt;W16,"ДА","НЕТ")</f>
        <v>НЕТ</v>
      </c>
      <c r="Y16" s="215" t="s">
        <v>26</v>
      </c>
      <c r="Z16" s="216" t="s">
        <v>25</v>
      </c>
      <c r="AA16" s="83"/>
      <c r="AB16" s="84"/>
    </row>
    <row r="17" spans="1:109" s="81" customFormat="1" ht="47.25" customHeight="1">
      <c r="A17" s="245"/>
      <c r="B17" s="217" t="s">
        <v>32</v>
      </c>
      <c r="C17" s="217"/>
      <c r="D17" s="210">
        <v>1292654</v>
      </c>
      <c r="E17" s="210">
        <v>3483313</v>
      </c>
      <c r="F17" s="218">
        <v>5925856</v>
      </c>
      <c r="G17" s="218">
        <v>170714</v>
      </c>
      <c r="H17" s="218">
        <v>11089</v>
      </c>
      <c r="I17" s="210">
        <v>42263</v>
      </c>
      <c r="J17" s="210">
        <v>306341</v>
      </c>
      <c r="K17" s="210">
        <v>0</v>
      </c>
      <c r="L17" s="210">
        <f t="shared" si="2"/>
        <v>11229926</v>
      </c>
      <c r="M17" s="210">
        <f>N17/N16*100</f>
        <v>100</v>
      </c>
      <c r="N17" s="210">
        <v>16584033</v>
      </c>
      <c r="O17" s="211">
        <f t="shared" si="3"/>
        <v>-0.19507332461496185</v>
      </c>
      <c r="P17" s="211">
        <v>0.028</v>
      </c>
      <c r="Q17" s="211" t="str">
        <f t="shared" si="4"/>
        <v>НЕТ</v>
      </c>
      <c r="R17" s="212"/>
      <c r="S17" s="213" t="str">
        <f>IF(R17&gt;0.04,"ДА","НЕТ")</f>
        <v>НЕТ</v>
      </c>
      <c r="T17" s="214"/>
      <c r="U17" s="214"/>
      <c r="V17" s="214"/>
      <c r="W17" s="214"/>
      <c r="X17" s="213"/>
      <c r="Y17" s="215" t="s">
        <v>26</v>
      </c>
      <c r="Z17" s="216"/>
      <c r="AA17" s="83"/>
      <c r="AB17" s="84"/>
      <c r="DE17" s="27"/>
    </row>
    <row r="18" spans="1:26" ht="47.25" customHeight="1">
      <c r="A18" s="208">
        <v>5</v>
      </c>
      <c r="B18" s="209" t="s">
        <v>33</v>
      </c>
      <c r="C18" s="209"/>
      <c r="D18" s="210">
        <v>1041087</v>
      </c>
      <c r="E18" s="210">
        <v>104696</v>
      </c>
      <c r="F18" s="210">
        <f>F19</f>
        <v>46747533</v>
      </c>
      <c r="G18" s="210">
        <f>G19</f>
        <v>158154</v>
      </c>
      <c r="H18" s="210">
        <f>H19</f>
        <v>90400</v>
      </c>
      <c r="I18" s="210">
        <f>I19</f>
        <v>445977</v>
      </c>
      <c r="J18" s="210">
        <f>J19</f>
        <v>241010</v>
      </c>
      <c r="K18" s="210">
        <v>259733.2</v>
      </c>
      <c r="L18" s="210">
        <f t="shared" si="2"/>
        <v>56362676.2</v>
      </c>
      <c r="M18" s="210" t="s">
        <v>39</v>
      </c>
      <c r="N18" s="210">
        <f>N19</f>
        <v>124935020</v>
      </c>
      <c r="O18" s="211">
        <f t="shared" si="3"/>
        <v>0.0166136717262549</v>
      </c>
      <c r="P18" s="211">
        <f>0.04*0.2</f>
        <v>0.008</v>
      </c>
      <c r="Q18" s="211" t="str">
        <f t="shared" si="4"/>
        <v>ДА</v>
      </c>
      <c r="R18" s="212">
        <f>O18+O19</f>
        <v>0.10820570582495169</v>
      </c>
      <c r="S18" s="213" t="str">
        <f>IF(R18&gt;=0.04,"ДА","НЕТ")</f>
        <v>ДА</v>
      </c>
      <c r="T18" s="214">
        <v>11.21</v>
      </c>
      <c r="U18" s="214">
        <v>22.58</v>
      </c>
      <c r="V18" s="214">
        <v>41.47</v>
      </c>
      <c r="W18" s="214">
        <f>$V$30*0.7</f>
        <v>30.226</v>
      </c>
      <c r="X18" s="213" t="str">
        <f>IF(V18&gt;W18,"ДА","НЕТ")</f>
        <v>ДА</v>
      </c>
      <c r="Y18" s="215" t="s">
        <v>29</v>
      </c>
      <c r="Z18" s="216" t="s">
        <v>26</v>
      </c>
    </row>
    <row r="19" spans="1:28" s="81" customFormat="1" ht="47.25" customHeight="1">
      <c r="A19" s="208"/>
      <c r="B19" s="217" t="s">
        <v>34</v>
      </c>
      <c r="C19" s="217"/>
      <c r="D19" s="210">
        <v>5285637</v>
      </c>
      <c r="E19" s="210">
        <v>88963</v>
      </c>
      <c r="F19" s="218">
        <v>46747533</v>
      </c>
      <c r="G19" s="218">
        <v>158154</v>
      </c>
      <c r="H19" s="210">
        <v>90400</v>
      </c>
      <c r="I19" s="210">
        <v>445977</v>
      </c>
      <c r="J19" s="210">
        <v>241010</v>
      </c>
      <c r="K19" s="210">
        <v>634240</v>
      </c>
      <c r="L19" s="210">
        <f t="shared" si="2"/>
        <v>56737183</v>
      </c>
      <c r="M19" s="210">
        <f>N19/N18*100</f>
        <v>100</v>
      </c>
      <c r="N19" s="210">
        <v>124935020</v>
      </c>
      <c r="O19" s="211">
        <f t="shared" si="3"/>
        <v>0.09159203409869679</v>
      </c>
      <c r="P19" s="211">
        <f>0.04*0.8</f>
        <v>0.032</v>
      </c>
      <c r="Q19" s="211" t="str">
        <f t="shared" si="4"/>
        <v>ДА</v>
      </c>
      <c r="R19" s="212"/>
      <c r="S19" s="213" t="str">
        <f>IF(R19&gt;0.04,"ДА","НЕТ")</f>
        <v>НЕТ</v>
      </c>
      <c r="T19" s="214"/>
      <c r="U19" s="214"/>
      <c r="V19" s="214"/>
      <c r="W19" s="214"/>
      <c r="X19" s="213"/>
      <c r="Y19" s="215" t="s">
        <v>29</v>
      </c>
      <c r="Z19" s="216"/>
      <c r="AA19" s="83"/>
      <c r="AB19" s="84"/>
    </row>
    <row r="20" spans="1:28" s="81" customFormat="1" ht="47.25" customHeight="1">
      <c r="A20" s="219">
        <v>6</v>
      </c>
      <c r="B20" s="217" t="s">
        <v>35</v>
      </c>
      <c r="C20" s="217"/>
      <c r="D20" s="210">
        <v>16227932</v>
      </c>
      <c r="E20" s="210">
        <v>691533</v>
      </c>
      <c r="F20" s="218">
        <v>145527738</v>
      </c>
      <c r="G20" s="218">
        <v>752170</v>
      </c>
      <c r="H20" s="218">
        <v>150755</v>
      </c>
      <c r="I20" s="210">
        <v>2687437</v>
      </c>
      <c r="J20" s="210">
        <v>408098</v>
      </c>
      <c r="K20" s="210">
        <v>1755535</v>
      </c>
      <c r="L20" s="210">
        <f t="shared" si="2"/>
        <v>187267873</v>
      </c>
      <c r="M20" s="210">
        <f aca="true" t="shared" si="5" ref="M20:M28">N20/N20*100</f>
        <v>100</v>
      </c>
      <c r="N20" s="210">
        <v>320335508</v>
      </c>
      <c r="O20" s="211">
        <f t="shared" si="3"/>
        <v>0.0829635043700208</v>
      </c>
      <c r="P20" s="211">
        <v>0.04</v>
      </c>
      <c r="Q20" s="211" t="str">
        <f t="shared" si="4"/>
        <v>ДА</v>
      </c>
      <c r="R20" s="211">
        <f aca="true" t="shared" si="6" ref="R20:R28">O20</f>
        <v>0.0829635043700208</v>
      </c>
      <c r="S20" s="211" t="str">
        <f aca="true" t="shared" si="7" ref="S20:S28">IF(R20&gt;=0.04,"ДА","НЕТ")</f>
        <v>ДА</v>
      </c>
      <c r="T20" s="215">
        <v>7.132668625417282</v>
      </c>
      <c r="U20" s="215">
        <v>20.486001259875366</v>
      </c>
      <c r="V20" s="215">
        <v>38.45991319368742</v>
      </c>
      <c r="W20" s="215">
        <f aca="true" t="shared" si="8" ref="W20:W28">$V$30*0.7</f>
        <v>30.226</v>
      </c>
      <c r="X20" s="210" t="s">
        <v>26</v>
      </c>
      <c r="Y20" s="215" t="s">
        <v>29</v>
      </c>
      <c r="Z20" s="220" t="s">
        <v>26</v>
      </c>
      <c r="AA20" s="83"/>
      <c r="AB20" s="84"/>
    </row>
    <row r="21" spans="1:29" s="81" customFormat="1" ht="47.25" customHeight="1">
      <c r="A21" s="219">
        <v>7</v>
      </c>
      <c r="B21" s="217" t="s">
        <v>96</v>
      </c>
      <c r="C21" s="217"/>
      <c r="D21" s="210">
        <v>10273363</v>
      </c>
      <c r="E21" s="210">
        <v>2458881</v>
      </c>
      <c r="F21" s="218">
        <v>149580744</v>
      </c>
      <c r="G21" s="218">
        <v>270298</v>
      </c>
      <c r="H21" s="218">
        <v>40042</v>
      </c>
      <c r="I21" s="210">
        <v>816081</v>
      </c>
      <c r="J21" s="210">
        <v>2399190</v>
      </c>
      <c r="K21" s="210">
        <v>1493451</v>
      </c>
      <c r="L21" s="210">
        <f t="shared" si="2"/>
        <v>186330305</v>
      </c>
      <c r="M21" s="210">
        <f t="shared" si="5"/>
        <v>100</v>
      </c>
      <c r="N21" s="210">
        <v>179429361</v>
      </c>
      <c r="O21" s="211">
        <f t="shared" si="3"/>
        <v>0.0419388676468919</v>
      </c>
      <c r="P21" s="211">
        <v>0.04</v>
      </c>
      <c r="Q21" s="211" t="str">
        <f t="shared" si="4"/>
        <v>ДА</v>
      </c>
      <c r="R21" s="211">
        <f t="shared" si="6"/>
        <v>0.0419388676468919</v>
      </c>
      <c r="S21" s="211" t="str">
        <f t="shared" si="7"/>
        <v>ДА</v>
      </c>
      <c r="T21" s="215">
        <v>-4.9501773522508845</v>
      </c>
      <c r="U21" s="215">
        <v>13.09</v>
      </c>
      <c r="V21" s="215">
        <v>74.19</v>
      </c>
      <c r="W21" s="215">
        <f t="shared" si="8"/>
        <v>30.226</v>
      </c>
      <c r="X21" s="210" t="str">
        <f aca="true" t="shared" si="9" ref="X21:X27">IF(V21&gt;W21,"ДА","НЕТ")</f>
        <v>ДА</v>
      </c>
      <c r="Y21" s="215" t="s">
        <v>29</v>
      </c>
      <c r="Z21" s="220" t="s">
        <v>26</v>
      </c>
      <c r="AA21" s="85"/>
      <c r="AB21" s="84"/>
      <c r="AC21" s="86"/>
    </row>
    <row r="22" spans="1:28" s="81" customFormat="1" ht="46.5" customHeight="1">
      <c r="A22" s="219">
        <v>8</v>
      </c>
      <c r="B22" s="217" t="s">
        <v>97</v>
      </c>
      <c r="C22" s="217"/>
      <c r="D22" s="210">
        <v>26712605</v>
      </c>
      <c r="E22" s="210">
        <v>6787491</v>
      </c>
      <c r="F22" s="218">
        <v>142972034</v>
      </c>
      <c r="G22" s="218">
        <v>501141</v>
      </c>
      <c r="H22" s="218">
        <v>86262</v>
      </c>
      <c r="I22" s="210">
        <v>4890635</v>
      </c>
      <c r="J22" s="210">
        <v>3474598</v>
      </c>
      <c r="K22" s="210">
        <v>5337359</v>
      </c>
      <c r="L22" s="210">
        <f t="shared" si="2"/>
        <v>237835753</v>
      </c>
      <c r="M22" s="210">
        <f t="shared" si="5"/>
        <v>100</v>
      </c>
      <c r="N22" s="210">
        <v>613849222</v>
      </c>
      <c r="O22" s="211">
        <f t="shared" si="3"/>
        <v>0.08377678187013371</v>
      </c>
      <c r="P22" s="211">
        <v>0.04</v>
      </c>
      <c r="Q22" s="211" t="str">
        <f t="shared" si="4"/>
        <v>ДА</v>
      </c>
      <c r="R22" s="211">
        <f t="shared" si="6"/>
        <v>0.08377678187013371</v>
      </c>
      <c r="S22" s="211" t="str">
        <f t="shared" si="7"/>
        <v>ДА</v>
      </c>
      <c r="T22" s="215">
        <v>9.119001587277387</v>
      </c>
      <c r="U22" s="215">
        <v>21.38</v>
      </c>
      <c r="V22" s="215">
        <v>54.32</v>
      </c>
      <c r="W22" s="215">
        <f t="shared" si="8"/>
        <v>30.226</v>
      </c>
      <c r="X22" s="210" t="str">
        <f t="shared" si="9"/>
        <v>ДА</v>
      </c>
      <c r="Y22" s="215" t="s">
        <v>29</v>
      </c>
      <c r="Z22" s="220" t="s">
        <v>26</v>
      </c>
      <c r="AA22" s="83"/>
      <c r="AB22" s="84"/>
    </row>
    <row r="23" spans="1:28" s="81" customFormat="1" ht="47.25" customHeight="1">
      <c r="A23" s="219">
        <v>9</v>
      </c>
      <c r="B23" s="217" t="s">
        <v>98</v>
      </c>
      <c r="C23" s="217"/>
      <c r="D23" s="210">
        <v>1286191</v>
      </c>
      <c r="E23" s="210">
        <v>137742</v>
      </c>
      <c r="F23" s="218">
        <v>18168230</v>
      </c>
      <c r="G23" s="218">
        <v>115215</v>
      </c>
      <c r="H23" s="218">
        <v>1534</v>
      </c>
      <c r="I23" s="210">
        <v>58548</v>
      </c>
      <c r="J23" s="210">
        <v>376020</v>
      </c>
      <c r="K23" s="210">
        <v>238349</v>
      </c>
      <c r="L23" s="210">
        <f t="shared" si="2"/>
        <v>23919749</v>
      </c>
      <c r="M23" s="210">
        <f t="shared" si="5"/>
        <v>100</v>
      </c>
      <c r="N23" s="210">
        <v>23612917</v>
      </c>
      <c r="O23" s="211">
        <f t="shared" si="3"/>
        <v>0.0480125857507953</v>
      </c>
      <c r="P23" s="211">
        <v>0.04</v>
      </c>
      <c r="Q23" s="211" t="str">
        <f t="shared" si="4"/>
        <v>ДА</v>
      </c>
      <c r="R23" s="211">
        <f t="shared" si="6"/>
        <v>0.0480125857507953</v>
      </c>
      <c r="S23" s="211" t="str">
        <f t="shared" si="7"/>
        <v>ДА</v>
      </c>
      <c r="T23" s="215">
        <v>2.317558314376278</v>
      </c>
      <c r="U23" s="215">
        <v>14.05</v>
      </c>
      <c r="V23" s="215">
        <v>36.4</v>
      </c>
      <c r="W23" s="215">
        <f t="shared" si="8"/>
        <v>30.226</v>
      </c>
      <c r="X23" s="210" t="str">
        <f t="shared" si="9"/>
        <v>ДА</v>
      </c>
      <c r="Y23" s="215" t="s">
        <v>26</v>
      </c>
      <c r="Z23" s="220" t="s">
        <v>26</v>
      </c>
      <c r="AA23" s="83"/>
      <c r="AB23" s="84"/>
    </row>
    <row r="24" spans="1:28" s="81" customFormat="1" ht="47.25" customHeight="1">
      <c r="A24" s="219">
        <v>10</v>
      </c>
      <c r="B24" s="217" t="s">
        <v>99</v>
      </c>
      <c r="C24" s="217"/>
      <c r="D24" s="210">
        <v>1660341</v>
      </c>
      <c r="E24" s="210">
        <v>137252</v>
      </c>
      <c r="F24" s="218">
        <v>17149505</v>
      </c>
      <c r="G24" s="218">
        <v>953067</v>
      </c>
      <c r="H24" s="218">
        <v>96637</v>
      </c>
      <c r="I24" s="210">
        <v>323210</v>
      </c>
      <c r="J24" s="210">
        <v>150957</v>
      </c>
      <c r="K24" s="210">
        <v>326870</v>
      </c>
      <c r="L24" s="210">
        <f t="shared" si="2"/>
        <v>32715085</v>
      </c>
      <c r="M24" s="210">
        <f t="shared" si="5"/>
        <v>100</v>
      </c>
      <c r="N24" s="210">
        <v>66646034</v>
      </c>
      <c r="O24" s="211">
        <f t="shared" si="3"/>
        <v>0.04655616820191664</v>
      </c>
      <c r="P24" s="211">
        <v>0.04</v>
      </c>
      <c r="Q24" s="211" t="str">
        <f t="shared" si="4"/>
        <v>ДА</v>
      </c>
      <c r="R24" s="211">
        <f t="shared" si="6"/>
        <v>0.04655616820191664</v>
      </c>
      <c r="S24" s="211" t="str">
        <f t="shared" si="7"/>
        <v>ДА</v>
      </c>
      <c r="T24" s="215">
        <v>6.844601029752728</v>
      </c>
      <c r="U24" s="215">
        <v>27.89</v>
      </c>
      <c r="V24" s="215">
        <v>43.94</v>
      </c>
      <c r="W24" s="215">
        <f t="shared" si="8"/>
        <v>30.226</v>
      </c>
      <c r="X24" s="210" t="str">
        <f t="shared" si="9"/>
        <v>ДА</v>
      </c>
      <c r="Y24" s="215" t="s">
        <v>29</v>
      </c>
      <c r="Z24" s="220" t="s">
        <v>26</v>
      </c>
      <c r="AA24" s="83"/>
      <c r="AB24" s="84"/>
    </row>
    <row r="25" spans="1:28" s="81" customFormat="1" ht="47.25" customHeight="1">
      <c r="A25" s="219">
        <v>11</v>
      </c>
      <c r="B25" s="217" t="s">
        <v>36</v>
      </c>
      <c r="C25" s="217"/>
      <c r="D25" s="210">
        <v>2754750</v>
      </c>
      <c r="E25" s="210">
        <v>170601</v>
      </c>
      <c r="F25" s="218">
        <v>34877780</v>
      </c>
      <c r="G25" s="218">
        <v>661275</v>
      </c>
      <c r="H25" s="218">
        <v>49955</v>
      </c>
      <c r="I25" s="210">
        <v>382981</v>
      </c>
      <c r="J25" s="210">
        <v>114063</v>
      </c>
      <c r="K25" s="210">
        <v>294108</v>
      </c>
      <c r="L25" s="210">
        <f t="shared" si="2"/>
        <v>47254628</v>
      </c>
      <c r="M25" s="210">
        <f t="shared" si="5"/>
        <v>100</v>
      </c>
      <c r="N25" s="210">
        <v>66928063</v>
      </c>
      <c r="O25" s="211">
        <f t="shared" si="3"/>
        <v>0.05468562782887636</v>
      </c>
      <c r="P25" s="211">
        <v>0.04</v>
      </c>
      <c r="Q25" s="211" t="str">
        <f t="shared" si="4"/>
        <v>ДА</v>
      </c>
      <c r="R25" s="211">
        <f t="shared" si="6"/>
        <v>0.05468562782887636</v>
      </c>
      <c r="S25" s="211" t="str">
        <f t="shared" si="7"/>
        <v>ДА</v>
      </c>
      <c r="T25" s="215">
        <v>9.505968227020723</v>
      </c>
      <c r="U25" s="215">
        <v>18.91</v>
      </c>
      <c r="V25" s="215">
        <v>37.49</v>
      </c>
      <c r="W25" s="215">
        <f t="shared" si="8"/>
        <v>30.226</v>
      </c>
      <c r="X25" s="210" t="str">
        <f t="shared" si="9"/>
        <v>ДА</v>
      </c>
      <c r="Y25" s="215" t="s">
        <v>26</v>
      </c>
      <c r="Z25" s="220" t="s">
        <v>26</v>
      </c>
      <c r="AA25" s="83"/>
      <c r="AB25" s="84"/>
    </row>
    <row r="26" spans="1:28" s="81" customFormat="1" ht="47.25" customHeight="1">
      <c r="A26" s="219">
        <v>12</v>
      </c>
      <c r="B26" s="217" t="s">
        <v>102</v>
      </c>
      <c r="C26" s="217"/>
      <c r="D26" s="210">
        <v>2703356</v>
      </c>
      <c r="E26" s="210">
        <v>68064</v>
      </c>
      <c r="F26" s="218">
        <v>26155567</v>
      </c>
      <c r="G26" s="218">
        <v>334654</v>
      </c>
      <c r="H26" s="218">
        <v>31469</v>
      </c>
      <c r="I26" s="210">
        <v>94851</v>
      </c>
      <c r="J26" s="210">
        <v>502528</v>
      </c>
      <c r="K26" s="210">
        <v>338485</v>
      </c>
      <c r="L26" s="210">
        <f t="shared" si="2"/>
        <v>36129072</v>
      </c>
      <c r="M26" s="210">
        <f t="shared" si="5"/>
        <v>100</v>
      </c>
      <c r="N26" s="210">
        <v>57134844</v>
      </c>
      <c r="O26" s="211">
        <f t="shared" si="3"/>
        <v>0.07294103762200148</v>
      </c>
      <c r="P26" s="211">
        <v>0.04</v>
      </c>
      <c r="Q26" s="211" t="str">
        <f t="shared" si="4"/>
        <v>ДА</v>
      </c>
      <c r="R26" s="211">
        <f t="shared" si="6"/>
        <v>0.07294103762200148</v>
      </c>
      <c r="S26" s="211" t="str">
        <f t="shared" si="7"/>
        <v>ДА</v>
      </c>
      <c r="T26" s="215">
        <v>4.3250064095805785</v>
      </c>
      <c r="U26" s="215">
        <v>17.9</v>
      </c>
      <c r="V26" s="215">
        <v>45.49</v>
      </c>
      <c r="W26" s="215">
        <f t="shared" si="8"/>
        <v>30.226</v>
      </c>
      <c r="X26" s="210" t="str">
        <f t="shared" si="9"/>
        <v>ДА</v>
      </c>
      <c r="Y26" s="215" t="s">
        <v>29</v>
      </c>
      <c r="Z26" s="220" t="s">
        <v>26</v>
      </c>
      <c r="AA26" s="83"/>
      <c r="AB26" s="84"/>
    </row>
    <row r="27" spans="1:28" s="81" customFormat="1" ht="47.25" customHeight="1">
      <c r="A27" s="219">
        <v>13</v>
      </c>
      <c r="B27" s="217" t="s">
        <v>101</v>
      </c>
      <c r="C27" s="217"/>
      <c r="D27" s="210">
        <v>2806278</v>
      </c>
      <c r="E27" s="210">
        <v>41588</v>
      </c>
      <c r="F27" s="218">
        <v>33827569</v>
      </c>
      <c r="G27" s="218">
        <v>625175</v>
      </c>
      <c r="H27" s="218">
        <v>52203</v>
      </c>
      <c r="I27" s="210">
        <v>216777</v>
      </c>
      <c r="J27" s="210">
        <v>95486</v>
      </c>
      <c r="K27" s="210">
        <v>397640</v>
      </c>
      <c r="L27" s="210">
        <f t="shared" si="2"/>
        <v>44121619</v>
      </c>
      <c r="M27" s="210">
        <f t="shared" si="5"/>
        <v>100</v>
      </c>
      <c r="N27" s="210">
        <v>93086264</v>
      </c>
      <c r="O27" s="211">
        <f t="shared" si="3"/>
        <v>0.06266066528519726</v>
      </c>
      <c r="P27" s="211">
        <v>0.04</v>
      </c>
      <c r="Q27" s="211" t="str">
        <f t="shared" si="4"/>
        <v>ДА</v>
      </c>
      <c r="R27" s="211">
        <f t="shared" si="6"/>
        <v>0.06266066528519726</v>
      </c>
      <c r="S27" s="211" t="str">
        <f t="shared" si="7"/>
        <v>ДА</v>
      </c>
      <c r="T27" s="215">
        <v>7.458078379952826</v>
      </c>
      <c r="U27" s="215">
        <v>23.8</v>
      </c>
      <c r="V27" s="215">
        <v>54.43</v>
      </c>
      <c r="W27" s="215">
        <f t="shared" si="8"/>
        <v>30.226</v>
      </c>
      <c r="X27" s="210" t="str">
        <f t="shared" si="9"/>
        <v>ДА</v>
      </c>
      <c r="Y27" s="215" t="s">
        <v>29</v>
      </c>
      <c r="Z27" s="220" t="s">
        <v>26</v>
      </c>
      <c r="AA27" s="83"/>
      <c r="AB27" s="84"/>
    </row>
    <row r="28" spans="1:28" s="81" customFormat="1" ht="47.25" customHeight="1">
      <c r="A28" s="297">
        <v>14</v>
      </c>
      <c r="B28" s="311" t="s">
        <v>37</v>
      </c>
      <c r="C28" s="311"/>
      <c r="D28" s="299">
        <v>956379</v>
      </c>
      <c r="E28" s="299">
        <v>42476</v>
      </c>
      <c r="F28" s="300">
        <v>11224404</v>
      </c>
      <c r="G28" s="300">
        <v>344847</v>
      </c>
      <c r="H28" s="300">
        <v>21943</v>
      </c>
      <c r="I28" s="299">
        <v>47505</v>
      </c>
      <c r="J28" s="299">
        <v>104796</v>
      </c>
      <c r="K28" s="299">
        <v>0</v>
      </c>
      <c r="L28" s="299">
        <f t="shared" si="2"/>
        <v>16415314</v>
      </c>
      <c r="M28" s="299">
        <f t="shared" si="5"/>
        <v>100</v>
      </c>
      <c r="N28" s="299">
        <v>50700950</v>
      </c>
      <c r="O28" s="301">
        <f t="shared" si="3"/>
        <v>0.05567380556960409</v>
      </c>
      <c r="P28" s="301">
        <v>0.04</v>
      </c>
      <c r="Q28" s="301" t="str">
        <f t="shared" si="4"/>
        <v>ДА</v>
      </c>
      <c r="R28" s="301">
        <f t="shared" si="6"/>
        <v>0.05567380556960409</v>
      </c>
      <c r="S28" s="301" t="str">
        <f t="shared" si="7"/>
        <v>ДА</v>
      </c>
      <c r="T28" s="302">
        <v>6.971457059563746</v>
      </c>
      <c r="U28" s="302" t="s">
        <v>29</v>
      </c>
      <c r="V28" s="302" t="s">
        <v>29</v>
      </c>
      <c r="W28" s="302">
        <f t="shared" si="8"/>
        <v>30.226</v>
      </c>
      <c r="X28" s="299" t="s">
        <v>29</v>
      </c>
      <c r="Y28" s="302" t="s">
        <v>29</v>
      </c>
      <c r="Z28" s="303" t="s">
        <v>26</v>
      </c>
      <c r="AA28" s="83"/>
      <c r="AB28" s="84"/>
    </row>
    <row r="29" spans="1:26" s="87" customFormat="1" ht="47.25" customHeight="1">
      <c r="A29" s="304" t="s">
        <v>38</v>
      </c>
      <c r="B29" s="304"/>
      <c r="C29" s="304"/>
      <c r="D29" s="202" t="s">
        <v>39</v>
      </c>
      <c r="E29" s="202" t="s">
        <v>39</v>
      </c>
      <c r="F29" s="202" t="s">
        <v>39</v>
      </c>
      <c r="G29" s="202" t="s">
        <v>39</v>
      </c>
      <c r="H29" s="202" t="s">
        <v>39</v>
      </c>
      <c r="I29" s="202" t="s">
        <v>39</v>
      </c>
      <c r="J29" s="202" t="s">
        <v>39</v>
      </c>
      <c r="K29" s="202" t="s">
        <v>39</v>
      </c>
      <c r="L29" s="202" t="s">
        <v>39</v>
      </c>
      <c r="M29" s="202"/>
      <c r="N29" s="202" t="s">
        <v>39</v>
      </c>
      <c r="O29" s="202" t="s">
        <v>39</v>
      </c>
      <c r="P29" s="202" t="s">
        <v>39</v>
      </c>
      <c r="Q29" s="202" t="s">
        <v>39</v>
      </c>
      <c r="R29" s="202" t="s">
        <v>39</v>
      </c>
      <c r="S29" s="202" t="s">
        <v>39</v>
      </c>
      <c r="T29" s="206">
        <v>6.72</v>
      </c>
      <c r="U29" s="206">
        <v>18.91</v>
      </c>
      <c r="V29" s="206">
        <v>45.43</v>
      </c>
      <c r="W29" s="202" t="s">
        <v>39</v>
      </c>
      <c r="X29" s="202" t="s">
        <v>39</v>
      </c>
      <c r="Y29" s="202" t="s">
        <v>39</v>
      </c>
      <c r="Z29" s="202" t="s">
        <v>39</v>
      </c>
    </row>
    <row r="30" spans="1:26" s="87" customFormat="1" ht="47.25" customHeight="1">
      <c r="A30" s="295" t="s">
        <v>40</v>
      </c>
      <c r="B30" s="295"/>
      <c r="C30" s="295"/>
      <c r="D30" s="296" t="s">
        <v>39</v>
      </c>
      <c r="E30" s="296" t="s">
        <v>39</v>
      </c>
      <c r="F30" s="296" t="s">
        <v>39</v>
      </c>
      <c r="G30" s="296" t="s">
        <v>39</v>
      </c>
      <c r="H30" s="296" t="s">
        <v>39</v>
      </c>
      <c r="I30" s="296" t="s">
        <v>39</v>
      </c>
      <c r="J30" s="296" t="s">
        <v>39</v>
      </c>
      <c r="K30" s="296" t="s">
        <v>39</v>
      </c>
      <c r="L30" s="296" t="s">
        <v>39</v>
      </c>
      <c r="M30" s="296"/>
      <c r="N30" s="296" t="s">
        <v>39</v>
      </c>
      <c r="O30" s="296" t="s">
        <v>39</v>
      </c>
      <c r="P30" s="296" t="s">
        <v>39</v>
      </c>
      <c r="Q30" s="296" t="s">
        <v>39</v>
      </c>
      <c r="R30" s="296" t="s">
        <v>39</v>
      </c>
      <c r="S30" s="296" t="s">
        <v>39</v>
      </c>
      <c r="T30" s="296" t="s">
        <v>39</v>
      </c>
      <c r="U30" s="296" t="s">
        <v>39</v>
      </c>
      <c r="V30" s="244">
        <v>43.18</v>
      </c>
      <c r="W30" s="296" t="s">
        <v>39</v>
      </c>
      <c r="X30" s="296" t="s">
        <v>39</v>
      </c>
      <c r="Y30" s="296" t="s">
        <v>39</v>
      </c>
      <c r="Z30" s="296" t="s">
        <v>39</v>
      </c>
    </row>
    <row r="31" spans="1:26" s="87" customFormat="1" ht="11.25" customHeight="1">
      <c r="A31" s="21"/>
      <c r="B31" s="21"/>
      <c r="C31" s="21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88"/>
      <c r="X31" s="88"/>
      <c r="Y31" s="88"/>
      <c r="Z31" s="88"/>
    </row>
    <row r="32" spans="1:26" s="87" customFormat="1" ht="15.75" customHeight="1">
      <c r="A32" s="90" t="s">
        <v>41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21"/>
      <c r="N32" s="21"/>
      <c r="O32" s="14"/>
      <c r="P32" s="14"/>
      <c r="Q32" s="14"/>
      <c r="R32" s="14"/>
      <c r="S32" s="14"/>
      <c r="T32" s="89"/>
      <c r="U32" s="89"/>
      <c r="V32" s="89"/>
      <c r="W32" s="89"/>
      <c r="X32" s="89"/>
      <c r="Y32" s="89"/>
      <c r="Z32" s="89"/>
    </row>
    <row r="33" spans="1:26" s="87" customFormat="1" ht="36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92"/>
      <c r="M33" s="92"/>
      <c r="N33" s="21"/>
      <c r="O33" s="14"/>
      <c r="P33" s="14"/>
      <c r="Q33" s="14"/>
      <c r="R33" s="14"/>
      <c r="S33" s="14"/>
      <c r="T33" s="89"/>
      <c r="U33" s="93">
        <v>1</v>
      </c>
      <c r="V33" s="15" t="s">
        <v>42</v>
      </c>
      <c r="W33" s="16"/>
      <c r="X33" s="16"/>
      <c r="Y33" s="16"/>
      <c r="Z33" s="17">
        <v>12</v>
      </c>
    </row>
    <row r="34" spans="1:26" s="87" customFormat="1" ht="45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4"/>
      <c r="Q34" s="14"/>
      <c r="R34" s="14"/>
      <c r="S34" s="14"/>
      <c r="T34" s="89"/>
      <c r="U34" s="95"/>
      <c r="V34" s="18" t="s">
        <v>43</v>
      </c>
      <c r="W34" s="19"/>
      <c r="X34" s="19"/>
      <c r="Y34" s="19"/>
      <c r="Z34" s="20">
        <v>2</v>
      </c>
    </row>
    <row r="35" spans="1:26" s="87" customFormat="1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4"/>
      <c r="P35" s="14"/>
      <c r="Q35" s="14"/>
      <c r="R35" s="14"/>
      <c r="S35" s="14"/>
      <c r="T35" s="89"/>
      <c r="U35" s="93">
        <v>2</v>
      </c>
      <c r="V35" s="22" t="s">
        <v>44</v>
      </c>
      <c r="W35" s="96"/>
      <c r="X35" s="96"/>
      <c r="Y35" s="96"/>
      <c r="Z35" s="17">
        <v>13</v>
      </c>
    </row>
    <row r="36" spans="1:26" s="87" customFormat="1" ht="13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4"/>
      <c r="P36" s="14"/>
      <c r="Q36" s="14"/>
      <c r="R36" s="14"/>
      <c r="S36" s="14"/>
      <c r="T36" s="89"/>
      <c r="U36" s="95"/>
      <c r="V36" s="23" t="s">
        <v>45</v>
      </c>
      <c r="W36" s="97"/>
      <c r="X36" s="97"/>
      <c r="Y36" s="97"/>
      <c r="Z36" s="20">
        <v>1</v>
      </c>
    </row>
    <row r="37" spans="21:26" ht="15.75" customHeight="1">
      <c r="U37" s="93">
        <v>3</v>
      </c>
      <c r="V37" s="22" t="s">
        <v>46</v>
      </c>
      <c r="W37" s="96"/>
      <c r="X37" s="96"/>
      <c r="Y37" s="96"/>
      <c r="Z37" s="17">
        <v>12</v>
      </c>
    </row>
    <row r="38" spans="21:26" ht="14.25" customHeight="1">
      <c r="U38" s="95"/>
      <c r="V38" s="23" t="s">
        <v>47</v>
      </c>
      <c r="W38" s="97"/>
      <c r="X38" s="97"/>
      <c r="Y38" s="97"/>
      <c r="Z38" s="20">
        <v>2</v>
      </c>
    </row>
    <row r="39" spans="21:26" ht="15.75" customHeight="1">
      <c r="U39" s="98"/>
      <c r="V39" s="25"/>
      <c r="W39" s="99"/>
      <c r="X39" s="99"/>
      <c r="Y39" s="99"/>
      <c r="Z39" s="26"/>
    </row>
  </sheetData>
  <sheetProtection/>
  <mergeCells count="107">
    <mergeCell ref="U37:U38"/>
    <mergeCell ref="V37:Y37"/>
    <mergeCell ref="V38:Y38"/>
    <mergeCell ref="V33:Y33"/>
    <mergeCell ref="V34:Y34"/>
    <mergeCell ref="U35:U36"/>
    <mergeCell ref="V35:Y35"/>
    <mergeCell ref="V36:Y36"/>
    <mergeCell ref="U33:U34"/>
    <mergeCell ref="A32:L32"/>
    <mergeCell ref="B24:C24"/>
    <mergeCell ref="B25:C25"/>
    <mergeCell ref="B26:C26"/>
    <mergeCell ref="B27:C27"/>
    <mergeCell ref="B7:C7"/>
    <mergeCell ref="B28:C28"/>
    <mergeCell ref="B20:C20"/>
    <mergeCell ref="B21:C21"/>
    <mergeCell ref="B22:C22"/>
    <mergeCell ref="B23:C23"/>
    <mergeCell ref="A29:C29"/>
    <mergeCell ref="A30:C30"/>
    <mergeCell ref="Z18:Z19"/>
    <mergeCell ref="B19:C19"/>
    <mergeCell ref="S18:S19"/>
    <mergeCell ref="T18:T19"/>
    <mergeCell ref="U18:U19"/>
    <mergeCell ref="V18:V19"/>
    <mergeCell ref="Z16:Z17"/>
    <mergeCell ref="B17:C17"/>
    <mergeCell ref="A18:A19"/>
    <mergeCell ref="B18:C18"/>
    <mergeCell ref="R18:R19"/>
    <mergeCell ref="R16:R17"/>
    <mergeCell ref="A16:A17"/>
    <mergeCell ref="B16:C16"/>
    <mergeCell ref="W18:W19"/>
    <mergeCell ref="X18:X19"/>
    <mergeCell ref="Q11:Q12"/>
    <mergeCell ref="S16:S17"/>
    <mergeCell ref="T16:T17"/>
    <mergeCell ref="U16:U17"/>
    <mergeCell ref="Y11:Y13"/>
    <mergeCell ref="V14:V15"/>
    <mergeCell ref="V16:V17"/>
    <mergeCell ref="W16:W17"/>
    <mergeCell ref="X16:X17"/>
    <mergeCell ref="A11:A13"/>
    <mergeCell ref="B11:B12"/>
    <mergeCell ref="O11:O12"/>
    <mergeCell ref="P11:P12"/>
    <mergeCell ref="Z11:Z13"/>
    <mergeCell ref="B14:C14"/>
    <mergeCell ref="W14:W15"/>
    <mergeCell ref="Z14:Z15"/>
    <mergeCell ref="B15:C15"/>
    <mergeCell ref="U11:U13"/>
    <mergeCell ref="W8:W10"/>
    <mergeCell ref="X8:X10"/>
    <mergeCell ref="Y8:Y10"/>
    <mergeCell ref="Z8:Z10"/>
    <mergeCell ref="R11:R13"/>
    <mergeCell ref="S11:S13"/>
    <mergeCell ref="T11:T13"/>
    <mergeCell ref="V11:V13"/>
    <mergeCell ref="W11:W13"/>
    <mergeCell ref="X11:X13"/>
    <mergeCell ref="X5:X6"/>
    <mergeCell ref="A8:A10"/>
    <mergeCell ref="B8:B9"/>
    <mergeCell ref="O8:O9"/>
    <mergeCell ref="R8:R10"/>
    <mergeCell ref="P8:P9"/>
    <mergeCell ref="S8:S10"/>
    <mergeCell ref="T8:T10"/>
    <mergeCell ref="U8:U10"/>
    <mergeCell ref="V8:V10"/>
    <mergeCell ref="U5:U6"/>
    <mergeCell ref="A2:Z2"/>
    <mergeCell ref="B4:C6"/>
    <mergeCell ref="D4:S4"/>
    <mergeCell ref="T4:X4"/>
    <mergeCell ref="Y4:Y6"/>
    <mergeCell ref="Z4:Z6"/>
    <mergeCell ref="F5:F6"/>
    <mergeCell ref="G5:J5"/>
    <mergeCell ref="W5:W6"/>
    <mergeCell ref="O5:O6"/>
    <mergeCell ref="K5:K6"/>
    <mergeCell ref="L5:L6"/>
    <mergeCell ref="V5:V6"/>
    <mergeCell ref="N5:N6"/>
    <mergeCell ref="P5:P6"/>
    <mergeCell ref="Q5:Q6"/>
    <mergeCell ref="R5:R6"/>
    <mergeCell ref="S5:S6"/>
    <mergeCell ref="T5:T6"/>
    <mergeCell ref="A14:A15"/>
    <mergeCell ref="X14:X15"/>
    <mergeCell ref="A4:A6"/>
    <mergeCell ref="Q8:Q9"/>
    <mergeCell ref="R14:R15"/>
    <mergeCell ref="S14:S15"/>
    <mergeCell ref="T14:T15"/>
    <mergeCell ref="U14:U15"/>
    <mergeCell ref="D5:D6"/>
    <mergeCell ref="E5:E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9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74" customWidth="1"/>
    <col min="3" max="3" width="33.375" style="24" customWidth="1"/>
    <col min="4" max="6" width="16.00390625" style="24" customWidth="1"/>
    <col min="7" max="7" width="17.25390625" style="24" customWidth="1"/>
    <col min="8" max="11" width="16.00390625" style="24" customWidth="1"/>
    <col min="12" max="12" width="18.75390625" style="24" customWidth="1"/>
    <col min="13" max="13" width="18.75390625" style="24" hidden="1" customWidth="1"/>
    <col min="14" max="14" width="18.75390625" style="24" customWidth="1"/>
    <col min="15" max="18" width="15.375" style="24" customWidth="1"/>
    <col min="19" max="19" width="15.00390625" style="24" customWidth="1"/>
    <col min="20" max="23" width="14.75390625" style="24" customWidth="1"/>
    <col min="24" max="24" width="14.25390625" style="24" customWidth="1"/>
    <col min="25" max="25" width="17.00390625" style="24" customWidth="1"/>
    <col min="26" max="26" width="15.75390625" style="24" customWidth="1"/>
    <col min="27" max="27" width="18.375" style="24" customWidth="1"/>
    <col min="28" max="28" width="14.25390625" style="24" customWidth="1"/>
    <col min="29" max="16384" width="9.125" style="24" customWidth="1"/>
  </cols>
  <sheetData>
    <row r="2" spans="1:26" ht="42" customHeight="1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3:26" ht="15.75">
      <c r="C3" s="75"/>
      <c r="D3" s="75"/>
      <c r="E3" s="75"/>
      <c r="F3" s="75"/>
      <c r="G3" s="75"/>
      <c r="H3" s="75"/>
      <c r="I3" s="75"/>
      <c r="J3" s="75"/>
      <c r="K3" s="75"/>
      <c r="S3" s="76"/>
      <c r="T3" s="76"/>
      <c r="U3" s="76"/>
      <c r="Z3" s="76" t="s">
        <v>0</v>
      </c>
    </row>
    <row r="4" spans="1:26" ht="18.75" customHeight="1">
      <c r="A4" s="77" t="s">
        <v>1</v>
      </c>
      <c r="B4" s="77" t="s">
        <v>2</v>
      </c>
      <c r="C4" s="77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4</v>
      </c>
      <c r="U4" s="78"/>
      <c r="V4" s="78"/>
      <c r="W4" s="78"/>
      <c r="X4" s="78"/>
      <c r="Y4" s="77" t="s">
        <v>5</v>
      </c>
      <c r="Z4" s="77" t="s">
        <v>6</v>
      </c>
    </row>
    <row r="5" spans="1:26" ht="18.75" customHeight="1">
      <c r="A5" s="77"/>
      <c r="B5" s="77"/>
      <c r="C5" s="77"/>
      <c r="D5" s="77" t="s">
        <v>7</v>
      </c>
      <c r="E5" s="77" t="s">
        <v>8</v>
      </c>
      <c r="F5" s="77" t="s">
        <v>9</v>
      </c>
      <c r="G5" s="78" t="s">
        <v>10</v>
      </c>
      <c r="H5" s="78"/>
      <c r="I5" s="78"/>
      <c r="J5" s="78"/>
      <c r="K5" s="77" t="s">
        <v>11</v>
      </c>
      <c r="L5" s="77" t="s">
        <v>12</v>
      </c>
      <c r="M5" s="79"/>
      <c r="N5" s="77" t="s">
        <v>13</v>
      </c>
      <c r="O5" s="77" t="s">
        <v>68</v>
      </c>
      <c r="P5" s="77" t="s">
        <v>15</v>
      </c>
      <c r="Q5" s="77" t="s">
        <v>16</v>
      </c>
      <c r="R5" s="77" t="s">
        <v>17</v>
      </c>
      <c r="S5" s="77" t="s">
        <v>18</v>
      </c>
      <c r="T5" s="77" t="s">
        <v>79</v>
      </c>
      <c r="U5" s="77" t="s">
        <v>78</v>
      </c>
      <c r="V5" s="77" t="s">
        <v>77</v>
      </c>
      <c r="W5" s="77" t="s">
        <v>19</v>
      </c>
      <c r="X5" s="77" t="s">
        <v>20</v>
      </c>
      <c r="Y5" s="77"/>
      <c r="Z5" s="77"/>
    </row>
    <row r="6" spans="1:26" s="81" customFormat="1" ht="120" customHeight="1">
      <c r="A6" s="77"/>
      <c r="B6" s="77"/>
      <c r="C6" s="77"/>
      <c r="D6" s="77"/>
      <c r="E6" s="77"/>
      <c r="F6" s="77"/>
      <c r="G6" s="79" t="s">
        <v>48</v>
      </c>
      <c r="H6" s="79" t="s">
        <v>21</v>
      </c>
      <c r="I6" s="80" t="s">
        <v>22</v>
      </c>
      <c r="J6" s="80" t="s">
        <v>23</v>
      </c>
      <c r="K6" s="77"/>
      <c r="L6" s="77"/>
      <c r="M6" s="79" t="s">
        <v>67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s="81" customFormat="1" ht="24" customHeight="1">
      <c r="A7" s="82">
        <v>1</v>
      </c>
      <c r="B7" s="82"/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/>
      <c r="N7" s="82">
        <v>12</v>
      </c>
      <c r="O7" s="82">
        <v>13</v>
      </c>
      <c r="P7" s="82">
        <v>14</v>
      </c>
      <c r="Q7" s="82"/>
      <c r="R7" s="82">
        <v>15</v>
      </c>
      <c r="S7" s="82">
        <v>16</v>
      </c>
      <c r="T7" s="82">
        <v>17</v>
      </c>
      <c r="U7" s="82">
        <v>18</v>
      </c>
      <c r="V7" s="82">
        <v>19</v>
      </c>
      <c r="W7" s="82">
        <v>20</v>
      </c>
      <c r="X7" s="82">
        <v>21</v>
      </c>
      <c r="Y7" s="82">
        <v>22</v>
      </c>
      <c r="Z7" s="82">
        <v>23</v>
      </c>
    </row>
    <row r="8" spans="1:26" s="81" customFormat="1" ht="47.25" customHeight="1">
      <c r="A8" s="290">
        <v>1</v>
      </c>
      <c r="B8" s="305" t="s">
        <v>66</v>
      </c>
      <c r="C8" s="291" t="s">
        <v>24</v>
      </c>
      <c r="D8" s="201">
        <v>4196658.6</v>
      </c>
      <c r="E8" s="201">
        <v>2002959</v>
      </c>
      <c r="F8" s="201">
        <f>F9+F12</f>
        <v>121206617</v>
      </c>
      <c r="G8" s="201">
        <f>G9+G12</f>
        <v>2645905</v>
      </c>
      <c r="H8" s="201">
        <f>H9+H12</f>
        <v>119574</v>
      </c>
      <c r="I8" s="201">
        <f>I9+I12</f>
        <v>2034814</v>
      </c>
      <c r="J8" s="201">
        <f>J9+J12</f>
        <v>3735767</v>
      </c>
      <c r="K8" s="201">
        <f>K9+K12</f>
        <v>5055244</v>
      </c>
      <c r="L8" s="201">
        <f>L9+L12</f>
        <v>211622461</v>
      </c>
      <c r="M8" s="201" t="s">
        <v>39</v>
      </c>
      <c r="N8" s="201">
        <f>N9+N12</f>
        <v>339376569</v>
      </c>
      <c r="O8" s="203">
        <f>(D9-E9)/L9</f>
        <v>0.0103641926779949</v>
      </c>
      <c r="P8" s="203">
        <f>0.01*0.4</f>
        <v>0.004</v>
      </c>
      <c r="Q8" s="203" t="str">
        <f>IF(O8&gt;P8,"ДА","НЕТ")</f>
        <v>ДА</v>
      </c>
      <c r="R8" s="203">
        <f>O8+O10</f>
        <v>0.025116886155177175</v>
      </c>
      <c r="S8" s="204" t="str">
        <f>IF(R8&gt;=0.01,"ДА","НЕТ")</f>
        <v>ДА</v>
      </c>
      <c r="T8" s="205">
        <v>8.5</v>
      </c>
      <c r="U8" s="205">
        <v>14.98</v>
      </c>
      <c r="V8" s="205">
        <v>35.02</v>
      </c>
      <c r="W8" s="205">
        <f>$V$29*0.7</f>
        <v>29.959999999999997</v>
      </c>
      <c r="X8" s="204" t="str">
        <f>IF(V8&gt;W8,"ДА","НЕТ")</f>
        <v>ДА</v>
      </c>
      <c r="Y8" s="205" t="s">
        <v>26</v>
      </c>
      <c r="Z8" s="207" t="s">
        <v>26</v>
      </c>
    </row>
    <row r="9" spans="1:28" s="81" customFormat="1" ht="47.25" customHeight="1">
      <c r="A9" s="292"/>
      <c r="B9" s="306"/>
      <c r="C9" s="307" t="s">
        <v>27</v>
      </c>
      <c r="D9" s="210">
        <f>$M$9*D8/100</f>
        <v>3635094.8550941837</v>
      </c>
      <c r="E9" s="210">
        <f>$M$9*E8/100</f>
        <v>1734938.82868256</v>
      </c>
      <c r="F9" s="218">
        <f>F10</f>
        <v>107550215</v>
      </c>
      <c r="G9" s="218">
        <f>G10</f>
        <v>2077797</v>
      </c>
      <c r="H9" s="218">
        <f>H10</f>
        <v>93754</v>
      </c>
      <c r="I9" s="218">
        <f>I10</f>
        <v>1864955</v>
      </c>
      <c r="J9" s="218">
        <f>J10</f>
        <v>3289565</v>
      </c>
      <c r="K9" s="210">
        <v>2527622</v>
      </c>
      <c r="L9" s="210">
        <f>F9+(G9+H9+I9+J9)*10+K9</f>
        <v>183338547</v>
      </c>
      <c r="M9" s="210">
        <f>N9/N8*100</f>
        <v>86.61878893589734</v>
      </c>
      <c r="N9" s="218">
        <f>N10</f>
        <v>293963874</v>
      </c>
      <c r="O9" s="212"/>
      <c r="P9" s="212"/>
      <c r="Q9" s="212"/>
      <c r="R9" s="212"/>
      <c r="S9" s="213"/>
      <c r="T9" s="214"/>
      <c r="U9" s="214"/>
      <c r="V9" s="214"/>
      <c r="W9" s="214"/>
      <c r="X9" s="213"/>
      <c r="Y9" s="214"/>
      <c r="Z9" s="216"/>
      <c r="AA9" s="83"/>
      <c r="AB9" s="84"/>
    </row>
    <row r="10" spans="1:28" s="81" customFormat="1" ht="47.25" customHeight="1">
      <c r="A10" s="292"/>
      <c r="B10" s="308" t="s">
        <v>65</v>
      </c>
      <c r="C10" s="307" t="s">
        <v>27</v>
      </c>
      <c r="D10" s="210">
        <v>8352460</v>
      </c>
      <c r="E10" s="210">
        <v>5669108</v>
      </c>
      <c r="F10" s="218">
        <v>107550215</v>
      </c>
      <c r="G10" s="218">
        <v>2077797</v>
      </c>
      <c r="H10" s="218">
        <v>93754</v>
      </c>
      <c r="I10" s="210">
        <v>1864955</v>
      </c>
      <c r="J10" s="210">
        <v>3289565</v>
      </c>
      <c r="K10" s="210">
        <v>1078030</v>
      </c>
      <c r="L10" s="210">
        <f>F10+(G10+H10+I10+J10)*10+K10</f>
        <v>181888955</v>
      </c>
      <c r="M10" s="210" t="s">
        <v>39</v>
      </c>
      <c r="N10" s="210">
        <v>293963874</v>
      </c>
      <c r="O10" s="211">
        <f>(D10-E10)/L10</f>
        <v>0.014752693477182274</v>
      </c>
      <c r="P10" s="211">
        <f>0.01*0.6</f>
        <v>0.006</v>
      </c>
      <c r="Q10" s="211" t="str">
        <f>IF(O10&gt;=P10,"ДА","НЕТ")</f>
        <v>ДА</v>
      </c>
      <c r="R10" s="212"/>
      <c r="S10" s="213"/>
      <c r="T10" s="214"/>
      <c r="U10" s="214"/>
      <c r="V10" s="214"/>
      <c r="W10" s="214"/>
      <c r="X10" s="213"/>
      <c r="Y10" s="215" t="s">
        <v>26</v>
      </c>
      <c r="Z10" s="216"/>
      <c r="AA10" s="83"/>
      <c r="AB10" s="84"/>
    </row>
    <row r="11" spans="1:28" s="81" customFormat="1" ht="47.25" customHeight="1">
      <c r="A11" s="292">
        <v>2</v>
      </c>
      <c r="B11" s="306" t="s">
        <v>66</v>
      </c>
      <c r="C11" s="309" t="s">
        <v>24</v>
      </c>
      <c r="D11" s="210">
        <f>D8</f>
        <v>4196658.6</v>
      </c>
      <c r="E11" s="210">
        <f>E8</f>
        <v>2002959</v>
      </c>
      <c r="F11" s="210">
        <f>F8</f>
        <v>121206617</v>
      </c>
      <c r="G11" s="210">
        <f>G8</f>
        <v>2645905</v>
      </c>
      <c r="H11" s="210">
        <f>H8</f>
        <v>119574</v>
      </c>
      <c r="I11" s="210">
        <f>I8</f>
        <v>2034814</v>
      </c>
      <c r="J11" s="210">
        <f>J8</f>
        <v>3735767</v>
      </c>
      <c r="K11" s="210">
        <f>K8</f>
        <v>5055244</v>
      </c>
      <c r="L11" s="210">
        <f>L8</f>
        <v>211622461</v>
      </c>
      <c r="M11" s="210" t="s">
        <v>39</v>
      </c>
      <c r="N11" s="210">
        <f>N8</f>
        <v>339376569</v>
      </c>
      <c r="O11" s="212">
        <f>(D12-E12)/L12</f>
        <v>0.01037846365918012</v>
      </c>
      <c r="P11" s="212">
        <f>0.04*0.2</f>
        <v>0.008</v>
      </c>
      <c r="Q11" s="212" t="str">
        <f>IF(O11&gt;P11,"ДА","НЕТ")</f>
        <v>ДА</v>
      </c>
      <c r="R11" s="212">
        <f>O11+O13</f>
        <v>0.04670248110703325</v>
      </c>
      <c r="S11" s="213" t="str">
        <f>IF(R11&gt;=0.04,"ДА","НЕТ")</f>
        <v>ДА</v>
      </c>
      <c r="T11" s="214">
        <v>4.57</v>
      </c>
      <c r="U11" s="214">
        <v>16.59</v>
      </c>
      <c r="V11" s="214">
        <v>44.94</v>
      </c>
      <c r="W11" s="214">
        <f>$V$29*0.7</f>
        <v>29.959999999999997</v>
      </c>
      <c r="X11" s="213" t="str">
        <f>IF(V11&gt;W11,"ДА","НЕТ")</f>
        <v>ДА</v>
      </c>
      <c r="Y11" s="214" t="s">
        <v>26</v>
      </c>
      <c r="Z11" s="216" t="s">
        <v>26</v>
      </c>
      <c r="AA11" s="83"/>
      <c r="AB11" s="84"/>
    </row>
    <row r="12" spans="1:28" s="81" customFormat="1" ht="47.25" customHeight="1">
      <c r="A12" s="292"/>
      <c r="B12" s="306"/>
      <c r="C12" s="310" t="s">
        <v>64</v>
      </c>
      <c r="D12" s="210">
        <f>$M$12*D11/100</f>
        <v>561563.7449058158</v>
      </c>
      <c r="E12" s="210">
        <f>$M$12*E11/100</f>
        <v>268020.17131744</v>
      </c>
      <c r="F12" s="218">
        <f>F13</f>
        <v>13656402</v>
      </c>
      <c r="G12" s="218">
        <f>G13</f>
        <v>568108</v>
      </c>
      <c r="H12" s="218">
        <f>H13</f>
        <v>25820</v>
      </c>
      <c r="I12" s="218">
        <f>I13</f>
        <v>169859</v>
      </c>
      <c r="J12" s="218">
        <f>J13</f>
        <v>446202</v>
      </c>
      <c r="K12" s="210">
        <v>2527622</v>
      </c>
      <c r="L12" s="210">
        <f>F12+(G12+H12+I12+J12)*10+K12</f>
        <v>28283914</v>
      </c>
      <c r="M12" s="210">
        <f>N12/N11*100</f>
        <v>13.381211064102661</v>
      </c>
      <c r="N12" s="218">
        <f>N13</f>
        <v>45412695</v>
      </c>
      <c r="O12" s="212"/>
      <c r="P12" s="212"/>
      <c r="Q12" s="212"/>
      <c r="R12" s="212"/>
      <c r="S12" s="213"/>
      <c r="T12" s="214"/>
      <c r="U12" s="214"/>
      <c r="V12" s="214"/>
      <c r="W12" s="214"/>
      <c r="X12" s="213"/>
      <c r="Y12" s="214"/>
      <c r="Z12" s="216"/>
      <c r="AA12" s="83"/>
      <c r="AB12" s="84"/>
    </row>
    <row r="13" spans="1:28" s="81" customFormat="1" ht="47.25" customHeight="1">
      <c r="A13" s="292"/>
      <c r="B13" s="308" t="s">
        <v>65</v>
      </c>
      <c r="C13" s="310" t="s">
        <v>64</v>
      </c>
      <c r="D13" s="210">
        <v>1096402</v>
      </c>
      <c r="E13" s="210">
        <v>160830</v>
      </c>
      <c r="F13" s="218">
        <v>13656402</v>
      </c>
      <c r="G13" s="218">
        <v>568108</v>
      </c>
      <c r="H13" s="218">
        <v>25820</v>
      </c>
      <c r="I13" s="210">
        <v>169859</v>
      </c>
      <c r="J13" s="210">
        <v>446202</v>
      </c>
      <c r="K13" s="210">
        <v>0</v>
      </c>
      <c r="L13" s="210">
        <f>F13+(G13+H13+I13+J13)*10+K13</f>
        <v>25756292</v>
      </c>
      <c r="M13" s="210" t="s">
        <v>39</v>
      </c>
      <c r="N13" s="210">
        <v>45412695</v>
      </c>
      <c r="O13" s="211">
        <f>(D13-E13)/L13</f>
        <v>0.03632401744785313</v>
      </c>
      <c r="P13" s="211">
        <f>0.04*0.8</f>
        <v>0.032</v>
      </c>
      <c r="Q13" s="211" t="str">
        <f>IF(O13&gt;P13,"ДА","НЕТ")</f>
        <v>ДА</v>
      </c>
      <c r="R13" s="212"/>
      <c r="S13" s="213"/>
      <c r="T13" s="214"/>
      <c r="U13" s="214"/>
      <c r="V13" s="214"/>
      <c r="W13" s="214"/>
      <c r="X13" s="213"/>
      <c r="Y13" s="215" t="s">
        <v>29</v>
      </c>
      <c r="Z13" s="216"/>
      <c r="AA13" s="83"/>
      <c r="AB13" s="84"/>
    </row>
    <row r="14" spans="1:28" s="81" customFormat="1" ht="47.25" customHeight="1">
      <c r="A14" s="245">
        <v>3</v>
      </c>
      <c r="B14" s="209" t="s">
        <v>28</v>
      </c>
      <c r="C14" s="209"/>
      <c r="D14" s="210">
        <v>1027233.1925115755</v>
      </c>
      <c r="E14" s="210">
        <v>14846</v>
      </c>
      <c r="F14" s="210">
        <f>F15</f>
        <v>28489134</v>
      </c>
      <c r="G14" s="210">
        <f>G15</f>
        <v>632949</v>
      </c>
      <c r="H14" s="210">
        <f>H15</f>
        <v>52036</v>
      </c>
      <c r="I14" s="210">
        <f>I15</f>
        <v>41206</v>
      </c>
      <c r="J14" s="210">
        <f>J15</f>
        <v>496863</v>
      </c>
      <c r="K14" s="210">
        <v>87686</v>
      </c>
      <c r="L14" s="210">
        <f>F14+(G14+H14+I14+J14)*10+K14</f>
        <v>40807360</v>
      </c>
      <c r="M14" s="210" t="s">
        <v>39</v>
      </c>
      <c r="N14" s="210">
        <f>N15</f>
        <v>61240494</v>
      </c>
      <c r="O14" s="211">
        <f>(D14-E14)/L14</f>
        <v>0.024808936243647606</v>
      </c>
      <c r="P14" s="211">
        <v>0.016</v>
      </c>
      <c r="Q14" s="211" t="str">
        <f>IF(O14&gt;P14,"ДА","НЕТ")</f>
        <v>ДА</v>
      </c>
      <c r="R14" s="212">
        <f>O14+O15</f>
        <v>0.0598487525101322</v>
      </c>
      <c r="S14" s="213" t="str">
        <f>IF(R14&gt;=0.04,"ДА","НЕТ")</f>
        <v>ДА</v>
      </c>
      <c r="T14" s="214">
        <v>3.3</v>
      </c>
      <c r="U14" s="214">
        <v>20.58</v>
      </c>
      <c r="V14" s="214">
        <v>46.99</v>
      </c>
      <c r="W14" s="214">
        <f>$V$29*0.7</f>
        <v>29.959999999999997</v>
      </c>
      <c r="X14" s="213" t="str">
        <f>IF(V14&gt;W14,"ДА","НЕТ")</f>
        <v>ДА</v>
      </c>
      <c r="Y14" s="215" t="s">
        <v>29</v>
      </c>
      <c r="Z14" s="216" t="s">
        <v>26</v>
      </c>
      <c r="AA14" s="83"/>
      <c r="AB14" s="84"/>
    </row>
    <row r="15" spans="1:28" s="81" customFormat="1" ht="47.25" customHeight="1">
      <c r="A15" s="245"/>
      <c r="B15" s="217" t="s">
        <v>54</v>
      </c>
      <c r="C15" s="217"/>
      <c r="D15" s="210">
        <v>1535302</v>
      </c>
      <c r="E15" s="210">
        <v>98020</v>
      </c>
      <c r="F15" s="210">
        <v>28489134</v>
      </c>
      <c r="G15" s="210">
        <v>632949</v>
      </c>
      <c r="H15" s="210">
        <v>52036</v>
      </c>
      <c r="I15" s="210">
        <v>41206</v>
      </c>
      <c r="J15" s="210">
        <v>496863</v>
      </c>
      <c r="K15" s="210">
        <v>298863</v>
      </c>
      <c r="L15" s="210">
        <f>F15+(G15+H15+I15+J15)*10+K15</f>
        <v>41018537</v>
      </c>
      <c r="M15" s="210">
        <f>N15/N14*100</f>
        <v>100</v>
      </c>
      <c r="N15" s="210">
        <v>61240494</v>
      </c>
      <c r="O15" s="211">
        <f>(D15-E15)/L15</f>
        <v>0.03503981626648459</v>
      </c>
      <c r="P15" s="211">
        <v>0.024</v>
      </c>
      <c r="Q15" s="211" t="str">
        <f>IF(O15&gt;P15,"ДА","НЕТ")</f>
        <v>ДА</v>
      </c>
      <c r="R15" s="212"/>
      <c r="S15" s="213" t="str">
        <f>IF(R15&gt;0.04,"ДА","НЕТ")</f>
        <v>НЕТ</v>
      </c>
      <c r="T15" s="214"/>
      <c r="U15" s="214"/>
      <c r="V15" s="214"/>
      <c r="W15" s="214"/>
      <c r="X15" s="213"/>
      <c r="Y15" s="215" t="s">
        <v>29</v>
      </c>
      <c r="Z15" s="216"/>
      <c r="AA15" s="83"/>
      <c r="AB15" s="84"/>
    </row>
    <row r="16" spans="1:26" ht="47.25" customHeight="1">
      <c r="A16" s="208">
        <v>4</v>
      </c>
      <c r="B16" s="209" t="s">
        <v>33</v>
      </c>
      <c r="C16" s="209"/>
      <c r="D16" s="210">
        <v>1164222</v>
      </c>
      <c r="E16" s="210">
        <v>99036</v>
      </c>
      <c r="F16" s="210">
        <f>F17</f>
        <v>44234037</v>
      </c>
      <c r="G16" s="210">
        <f>G17</f>
        <v>279162</v>
      </c>
      <c r="H16" s="210">
        <f>H17</f>
        <v>62765</v>
      </c>
      <c r="I16" s="210">
        <f>I17</f>
        <v>437441</v>
      </c>
      <c r="J16" s="210">
        <f>J17</f>
        <v>210055</v>
      </c>
      <c r="K16" s="210">
        <v>259733.2</v>
      </c>
      <c r="L16" s="210">
        <f>F16+(G16+H16+I16+J16)*10+K16</f>
        <v>54388000.2</v>
      </c>
      <c r="M16" s="210" t="s">
        <v>39</v>
      </c>
      <c r="N16" s="210">
        <f>N17</f>
        <v>127980888</v>
      </c>
      <c r="O16" s="211">
        <f>(D16-E16)/L16</f>
        <v>0.019584945136482512</v>
      </c>
      <c r="P16" s="211">
        <f>0.04*0.2</f>
        <v>0.008</v>
      </c>
      <c r="Q16" s="211" t="str">
        <f>IF(O16&gt;P16,"ДА","НЕТ")</f>
        <v>ДА</v>
      </c>
      <c r="R16" s="212">
        <f>O16+O17</f>
        <v>0.11220570481061504</v>
      </c>
      <c r="S16" s="213" t="str">
        <f>IF(R16&gt;=0.04,"ДА","НЕТ")</f>
        <v>ДА</v>
      </c>
      <c r="T16" s="214">
        <v>10.1</v>
      </c>
      <c r="U16" s="214">
        <v>22.01</v>
      </c>
      <c r="V16" s="214">
        <v>41.15</v>
      </c>
      <c r="W16" s="214">
        <f>$V$29*0.7</f>
        <v>29.959999999999997</v>
      </c>
      <c r="X16" s="213" t="str">
        <f>IF(V16&gt;W16,"ДА","НЕТ")</f>
        <v>ДА</v>
      </c>
      <c r="Y16" s="215" t="s">
        <v>29</v>
      </c>
      <c r="Z16" s="216" t="s">
        <v>26</v>
      </c>
    </row>
    <row r="17" spans="1:28" s="81" customFormat="1" ht="47.25" customHeight="1">
      <c r="A17" s="208"/>
      <c r="B17" s="217" t="s">
        <v>34</v>
      </c>
      <c r="C17" s="217"/>
      <c r="D17" s="210">
        <v>5142679</v>
      </c>
      <c r="E17" s="210">
        <v>70534</v>
      </c>
      <c r="F17" s="218">
        <v>44234037</v>
      </c>
      <c r="G17" s="218">
        <v>279162</v>
      </c>
      <c r="H17" s="210">
        <v>62765</v>
      </c>
      <c r="I17" s="210">
        <v>437441</v>
      </c>
      <c r="J17" s="210">
        <v>210055</v>
      </c>
      <c r="K17" s="210">
        <v>634240</v>
      </c>
      <c r="L17" s="210">
        <f>F17+(G17+H17+I17+J17)*10+K17</f>
        <v>54762507</v>
      </c>
      <c r="M17" s="210">
        <f>N17/N16*100</f>
        <v>100</v>
      </c>
      <c r="N17" s="210">
        <v>127980888</v>
      </c>
      <c r="O17" s="211">
        <f>(D17-E17)/L17</f>
        <v>0.09262075967413252</v>
      </c>
      <c r="P17" s="211">
        <f>0.04*0.8</f>
        <v>0.032</v>
      </c>
      <c r="Q17" s="211" t="str">
        <f>IF(O17&gt;P17,"ДА","НЕТ")</f>
        <v>ДА</v>
      </c>
      <c r="R17" s="212"/>
      <c r="S17" s="213" t="str">
        <f>IF(R17&gt;0.04,"ДА","НЕТ")</f>
        <v>НЕТ</v>
      </c>
      <c r="T17" s="214"/>
      <c r="U17" s="214"/>
      <c r="V17" s="214"/>
      <c r="W17" s="214"/>
      <c r="X17" s="213"/>
      <c r="Y17" s="215" t="s">
        <v>29</v>
      </c>
      <c r="Z17" s="216"/>
      <c r="AA17" s="83"/>
      <c r="AB17" s="84"/>
    </row>
    <row r="18" spans="1:28" s="81" customFormat="1" ht="47.25" customHeight="1">
      <c r="A18" s="242">
        <v>5</v>
      </c>
      <c r="B18" s="209" t="s">
        <v>76</v>
      </c>
      <c r="C18" s="209"/>
      <c r="D18" s="210">
        <v>97383</v>
      </c>
      <c r="E18" s="210">
        <v>2369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 t="s">
        <v>75</v>
      </c>
      <c r="N18" s="218">
        <v>0</v>
      </c>
      <c r="O18" s="218">
        <v>0</v>
      </c>
      <c r="P18" s="218" t="s">
        <v>75</v>
      </c>
      <c r="Q18" s="218" t="s">
        <v>25</v>
      </c>
      <c r="R18" s="218" t="s">
        <v>75</v>
      </c>
      <c r="S18" s="218" t="s">
        <v>75</v>
      </c>
      <c r="T18" s="218" t="s">
        <v>75</v>
      </c>
      <c r="U18" s="218" t="s">
        <v>75</v>
      </c>
      <c r="V18" s="218" t="s">
        <v>75</v>
      </c>
      <c r="W18" s="218" t="s">
        <v>75</v>
      </c>
      <c r="X18" s="218" t="s">
        <v>75</v>
      </c>
      <c r="Y18" s="218" t="s">
        <v>29</v>
      </c>
      <c r="Z18" s="243" t="s">
        <v>25</v>
      </c>
      <c r="AA18" s="83"/>
      <c r="AB18" s="84"/>
    </row>
    <row r="19" spans="1:28" s="81" customFormat="1" ht="47.25" customHeight="1">
      <c r="A19" s="219">
        <v>6</v>
      </c>
      <c r="B19" s="217" t="s">
        <v>35</v>
      </c>
      <c r="C19" s="217"/>
      <c r="D19" s="210">
        <v>15642150</v>
      </c>
      <c r="E19" s="210">
        <v>679062</v>
      </c>
      <c r="F19" s="218">
        <v>151717290</v>
      </c>
      <c r="G19" s="218">
        <v>587256</v>
      </c>
      <c r="H19" s="218">
        <v>115541</v>
      </c>
      <c r="I19" s="210">
        <v>2943303</v>
      </c>
      <c r="J19" s="210">
        <v>366106</v>
      </c>
      <c r="K19" s="210">
        <v>1755535</v>
      </c>
      <c r="L19" s="210">
        <f>F19+(G19+H19+I19+J19)*10+K19</f>
        <v>193594885</v>
      </c>
      <c r="M19" s="210">
        <f>N19/N19*100</f>
        <v>100</v>
      </c>
      <c r="N19" s="210">
        <v>325949863</v>
      </c>
      <c r="O19" s="211">
        <f>(D19-E19)/L19</f>
        <v>0.07729071974189813</v>
      </c>
      <c r="P19" s="211">
        <v>0.04</v>
      </c>
      <c r="Q19" s="211" t="str">
        <f>IF(O19&gt;P19,"ДА","НЕТ")</f>
        <v>ДА</v>
      </c>
      <c r="R19" s="211">
        <f>O19</f>
        <v>0.07729071974189813</v>
      </c>
      <c r="S19" s="211" t="str">
        <f>IF(R19&gt;=0.04,"ДА","НЕТ")</f>
        <v>ДА</v>
      </c>
      <c r="T19" s="215">
        <v>6.31</v>
      </c>
      <c r="U19" s="215">
        <v>20.87</v>
      </c>
      <c r="V19" s="215">
        <v>38.38</v>
      </c>
      <c r="W19" s="215">
        <f>$V$29*0.7</f>
        <v>29.959999999999997</v>
      </c>
      <c r="X19" s="210" t="s">
        <v>26</v>
      </c>
      <c r="Y19" s="215" t="s">
        <v>29</v>
      </c>
      <c r="Z19" s="220" t="s">
        <v>26</v>
      </c>
      <c r="AA19" s="83"/>
      <c r="AB19" s="84"/>
    </row>
    <row r="20" spans="1:29" s="81" customFormat="1" ht="47.25" customHeight="1">
      <c r="A20" s="219">
        <v>7</v>
      </c>
      <c r="B20" s="217" t="s">
        <v>96</v>
      </c>
      <c r="C20" s="217"/>
      <c r="D20" s="210">
        <v>10232699</v>
      </c>
      <c r="E20" s="210">
        <v>2295134</v>
      </c>
      <c r="F20" s="218">
        <v>147922240</v>
      </c>
      <c r="G20" s="218">
        <v>333610</v>
      </c>
      <c r="H20" s="218">
        <v>19001</v>
      </c>
      <c r="I20" s="210">
        <v>817996</v>
      </c>
      <c r="J20" s="210">
        <v>2390336</v>
      </c>
      <c r="K20" s="210">
        <v>1493451</v>
      </c>
      <c r="L20" s="210">
        <f>F20+(G20+H20+I20+J20)*10+K20</f>
        <v>185025121</v>
      </c>
      <c r="M20" s="210">
        <f>N20/N20*100</f>
        <v>100</v>
      </c>
      <c r="N20" s="210">
        <v>175832671</v>
      </c>
      <c r="O20" s="211">
        <f>(D20-E20)/L20</f>
        <v>0.04289993140985434</v>
      </c>
      <c r="P20" s="211">
        <v>0.04</v>
      </c>
      <c r="Q20" s="211" t="str">
        <f>IF(O20&gt;P20,"ДА","НЕТ")</f>
        <v>ДА</v>
      </c>
      <c r="R20" s="211">
        <f>O20</f>
        <v>0.04289993140985434</v>
      </c>
      <c r="S20" s="211" t="str">
        <f>IF(R20&gt;=0.04,"ДА","НЕТ")</f>
        <v>ДА</v>
      </c>
      <c r="T20" s="215">
        <v>-5.35</v>
      </c>
      <c r="U20" s="215">
        <v>11.57</v>
      </c>
      <c r="V20" s="215">
        <v>72.56</v>
      </c>
      <c r="W20" s="215">
        <f>$V$29*0.7</f>
        <v>29.959999999999997</v>
      </c>
      <c r="X20" s="210" t="str">
        <f>IF(V20&gt;W20,"ДА","НЕТ")</f>
        <v>ДА</v>
      </c>
      <c r="Y20" s="215" t="s">
        <v>29</v>
      </c>
      <c r="Z20" s="220" t="s">
        <v>26</v>
      </c>
      <c r="AA20" s="85"/>
      <c r="AB20" s="84"/>
      <c r="AC20" s="86"/>
    </row>
    <row r="21" spans="1:28" s="81" customFormat="1" ht="46.5" customHeight="1">
      <c r="A21" s="219">
        <v>8</v>
      </c>
      <c r="B21" s="217" t="s">
        <v>97</v>
      </c>
      <c r="C21" s="217"/>
      <c r="D21" s="210">
        <v>23087665</v>
      </c>
      <c r="E21" s="210">
        <v>1512341</v>
      </c>
      <c r="F21" s="218">
        <v>153977958</v>
      </c>
      <c r="G21" s="218">
        <v>870564</v>
      </c>
      <c r="H21" s="218">
        <v>129465</v>
      </c>
      <c r="I21" s="210">
        <v>7059414</v>
      </c>
      <c r="J21" s="210">
        <v>3030150</v>
      </c>
      <c r="K21" s="210">
        <v>5337359</v>
      </c>
      <c r="L21" s="210">
        <f>F21+(G21+H21+I21+J21)*10+K21</f>
        <v>270211247</v>
      </c>
      <c r="M21" s="210">
        <f>N21/N21*100</f>
        <v>100</v>
      </c>
      <c r="N21" s="210">
        <v>624299487</v>
      </c>
      <c r="O21" s="211">
        <f>(D21-E21)/L21</f>
        <v>0.07984613608625994</v>
      </c>
      <c r="P21" s="211">
        <v>0.04</v>
      </c>
      <c r="Q21" s="211" t="str">
        <f>IF(O21&gt;P21,"ДА","НЕТ")</f>
        <v>ДА</v>
      </c>
      <c r="R21" s="211">
        <f>O21</f>
        <v>0.07984613608625994</v>
      </c>
      <c r="S21" s="211" t="str">
        <f>IF(R21&gt;=0.04,"ДА","НЕТ")</f>
        <v>ДА</v>
      </c>
      <c r="T21" s="215">
        <v>7.16</v>
      </c>
      <c r="U21" s="215">
        <v>18.62</v>
      </c>
      <c r="V21" s="215">
        <v>53.11</v>
      </c>
      <c r="W21" s="215">
        <f>$V$29*0.7</f>
        <v>29.959999999999997</v>
      </c>
      <c r="X21" s="210" t="str">
        <f>IF(V21&gt;W21,"ДА","НЕТ")</f>
        <v>ДА</v>
      </c>
      <c r="Y21" s="215" t="s">
        <v>29</v>
      </c>
      <c r="Z21" s="220" t="s">
        <v>26</v>
      </c>
      <c r="AA21" s="83"/>
      <c r="AB21" s="84"/>
    </row>
    <row r="22" spans="1:28" s="81" customFormat="1" ht="47.25" customHeight="1">
      <c r="A22" s="219">
        <v>9</v>
      </c>
      <c r="B22" s="217" t="s">
        <v>98</v>
      </c>
      <c r="C22" s="217"/>
      <c r="D22" s="210">
        <v>1267954</v>
      </c>
      <c r="E22" s="210">
        <v>184320</v>
      </c>
      <c r="F22" s="218">
        <v>16364874</v>
      </c>
      <c r="G22" s="218">
        <v>137989</v>
      </c>
      <c r="H22" s="218">
        <v>10951</v>
      </c>
      <c r="I22" s="210">
        <v>27667</v>
      </c>
      <c r="J22" s="210">
        <v>376738</v>
      </c>
      <c r="K22" s="210">
        <v>238349</v>
      </c>
      <c r="L22" s="210">
        <f>F22+(G22+H22+I22+J22)*10+K22</f>
        <v>22136673</v>
      </c>
      <c r="M22" s="210">
        <f>N22/N22*100</f>
        <v>100</v>
      </c>
      <c r="N22" s="210">
        <v>23083351</v>
      </c>
      <c r="O22" s="211">
        <f>(D22-E22)/L22</f>
        <v>0.048951981176213785</v>
      </c>
      <c r="P22" s="211">
        <v>0.04</v>
      </c>
      <c r="Q22" s="211" t="str">
        <f>IF(O22&gt;P22,"ДА","НЕТ")</f>
        <v>ДА</v>
      </c>
      <c r="R22" s="211">
        <f>O22</f>
        <v>0.048951981176213785</v>
      </c>
      <c r="S22" s="211" t="str">
        <f>IF(R22&gt;=0.04,"ДА","НЕТ")</f>
        <v>ДА</v>
      </c>
      <c r="T22" s="215">
        <v>1.93</v>
      </c>
      <c r="U22" s="215">
        <v>13.49</v>
      </c>
      <c r="V22" s="215">
        <v>35.55</v>
      </c>
      <c r="W22" s="215">
        <f>$V$29*0.7</f>
        <v>29.959999999999997</v>
      </c>
      <c r="X22" s="210" t="str">
        <f>IF(V22&gt;W22,"ДА","НЕТ")</f>
        <v>ДА</v>
      </c>
      <c r="Y22" s="215" t="s">
        <v>26</v>
      </c>
      <c r="Z22" s="220" t="s">
        <v>26</v>
      </c>
      <c r="AA22" s="83"/>
      <c r="AB22" s="84"/>
    </row>
    <row r="23" spans="1:28" s="81" customFormat="1" ht="47.25" customHeight="1">
      <c r="A23" s="219">
        <v>10</v>
      </c>
      <c r="B23" s="217" t="s">
        <v>99</v>
      </c>
      <c r="C23" s="217"/>
      <c r="D23" s="210">
        <v>1623745</v>
      </c>
      <c r="E23" s="210">
        <v>78943</v>
      </c>
      <c r="F23" s="218">
        <v>16783815</v>
      </c>
      <c r="G23" s="218">
        <v>937597</v>
      </c>
      <c r="H23" s="218">
        <v>106029</v>
      </c>
      <c r="I23" s="210">
        <v>300189</v>
      </c>
      <c r="J23" s="210">
        <v>144736</v>
      </c>
      <c r="K23" s="210">
        <v>326870</v>
      </c>
      <c r="L23" s="210">
        <f>F23+(G23+H23+I23+J23)*10+K23</f>
        <v>31996195</v>
      </c>
      <c r="M23" s="210">
        <f>N23/N23*100</f>
        <v>100</v>
      </c>
      <c r="N23" s="210">
        <v>68365644</v>
      </c>
      <c r="O23" s="211">
        <f>(D23-E23)/L23</f>
        <v>0.04828080338927801</v>
      </c>
      <c r="P23" s="211">
        <v>0.04</v>
      </c>
      <c r="Q23" s="211" t="str">
        <f>IF(O23&gt;P23,"ДА","НЕТ")</f>
        <v>ДА</v>
      </c>
      <c r="R23" s="211">
        <f>O23</f>
        <v>0.04828080338927801</v>
      </c>
      <c r="S23" s="211" t="str">
        <f>IF(R23&gt;=0.04,"ДА","НЕТ")</f>
        <v>ДА</v>
      </c>
      <c r="T23" s="215">
        <v>5.87</v>
      </c>
      <c r="U23" s="215">
        <v>26.14</v>
      </c>
      <c r="V23" s="215">
        <v>43.39</v>
      </c>
      <c r="W23" s="215">
        <f>$V$29*0.7</f>
        <v>29.959999999999997</v>
      </c>
      <c r="X23" s="210" t="str">
        <f>IF(V23&gt;W23,"ДА","НЕТ")</f>
        <v>ДА</v>
      </c>
      <c r="Y23" s="215" t="s">
        <v>29</v>
      </c>
      <c r="Z23" s="220" t="s">
        <v>26</v>
      </c>
      <c r="AA23" s="83"/>
      <c r="AB23" s="84"/>
    </row>
    <row r="24" spans="1:28" s="81" customFormat="1" ht="47.25" customHeight="1">
      <c r="A24" s="219">
        <v>11</v>
      </c>
      <c r="B24" s="217" t="s">
        <v>36</v>
      </c>
      <c r="C24" s="217"/>
      <c r="D24" s="210">
        <v>2604644</v>
      </c>
      <c r="E24" s="210">
        <v>170906</v>
      </c>
      <c r="F24" s="218">
        <v>36932883</v>
      </c>
      <c r="G24" s="218">
        <v>580015</v>
      </c>
      <c r="H24" s="218">
        <v>57129</v>
      </c>
      <c r="I24" s="210">
        <v>389209</v>
      </c>
      <c r="J24" s="210">
        <v>113388</v>
      </c>
      <c r="K24" s="210">
        <v>294108</v>
      </c>
      <c r="L24" s="210">
        <f>F24+(G24+H24+I24+J24)*10+K24</f>
        <v>48624401</v>
      </c>
      <c r="M24" s="210">
        <f>N24/N24*100</f>
        <v>100</v>
      </c>
      <c r="N24" s="210">
        <v>67513992</v>
      </c>
      <c r="O24" s="211">
        <f>(D24-E24)/L24</f>
        <v>0.05005178367132996</v>
      </c>
      <c r="P24" s="211">
        <v>0.04</v>
      </c>
      <c r="Q24" s="211" t="str">
        <f>IF(O24&gt;P24,"ДА","НЕТ")</f>
        <v>ДА</v>
      </c>
      <c r="R24" s="211">
        <f>O24</f>
        <v>0.05005178367132996</v>
      </c>
      <c r="S24" s="211" t="str">
        <f>IF(R24&gt;=0.04,"ДА","НЕТ")</f>
        <v>ДА</v>
      </c>
      <c r="T24" s="215">
        <v>8.79</v>
      </c>
      <c r="U24" s="215">
        <v>19.28</v>
      </c>
      <c r="V24" s="215">
        <v>36.3</v>
      </c>
      <c r="W24" s="215">
        <f>$V$29*0.7</f>
        <v>29.959999999999997</v>
      </c>
      <c r="X24" s="210" t="str">
        <f>IF(V24&gt;W24,"ДА","НЕТ")</f>
        <v>ДА</v>
      </c>
      <c r="Y24" s="215" t="s">
        <v>26</v>
      </c>
      <c r="Z24" s="220" t="s">
        <v>26</v>
      </c>
      <c r="AA24" s="83"/>
      <c r="AB24" s="84"/>
    </row>
    <row r="25" spans="1:28" s="81" customFormat="1" ht="47.25" customHeight="1">
      <c r="A25" s="219">
        <v>12</v>
      </c>
      <c r="B25" s="217" t="s">
        <v>102</v>
      </c>
      <c r="C25" s="217"/>
      <c r="D25" s="210">
        <v>2619216</v>
      </c>
      <c r="E25" s="210">
        <v>72998</v>
      </c>
      <c r="F25" s="218">
        <v>22198944</v>
      </c>
      <c r="G25" s="218">
        <v>455474</v>
      </c>
      <c r="H25" s="218">
        <v>41315</v>
      </c>
      <c r="I25" s="210">
        <v>80106</v>
      </c>
      <c r="J25" s="210">
        <v>589996</v>
      </c>
      <c r="K25" s="210">
        <v>338485</v>
      </c>
      <c r="L25" s="210">
        <f>F25+(G25+H25+I25+J25)*10+K25</f>
        <v>34206339</v>
      </c>
      <c r="M25" s="210">
        <f>N25/N25*100</f>
        <v>100</v>
      </c>
      <c r="N25" s="210">
        <v>57497876</v>
      </c>
      <c r="O25" s="211">
        <f>(D25-E25)/L25</f>
        <v>0.074437021746174</v>
      </c>
      <c r="P25" s="211">
        <v>0.04</v>
      </c>
      <c r="Q25" s="211" t="str">
        <f>IF(O25&gt;P25,"ДА","НЕТ")</f>
        <v>ДА</v>
      </c>
      <c r="R25" s="211">
        <f>O25</f>
        <v>0.074437021746174</v>
      </c>
      <c r="S25" s="211" t="str">
        <f>IF(R25&gt;=0.04,"ДА","НЕТ")</f>
        <v>ДА</v>
      </c>
      <c r="T25" s="215">
        <v>3.24</v>
      </c>
      <c r="U25" s="215">
        <v>16.95</v>
      </c>
      <c r="V25" s="215">
        <v>44.53</v>
      </c>
      <c r="W25" s="215">
        <f>$V$29*0.7</f>
        <v>29.959999999999997</v>
      </c>
      <c r="X25" s="210" t="str">
        <f>IF(V25&gt;W25,"ДА","НЕТ")</f>
        <v>ДА</v>
      </c>
      <c r="Y25" s="215" t="s">
        <v>29</v>
      </c>
      <c r="Z25" s="220" t="s">
        <v>26</v>
      </c>
      <c r="AA25" s="83"/>
      <c r="AB25" s="84"/>
    </row>
    <row r="26" spans="1:28" s="81" customFormat="1" ht="47.25" customHeight="1">
      <c r="A26" s="219">
        <v>13</v>
      </c>
      <c r="B26" s="217" t="s">
        <v>101</v>
      </c>
      <c r="C26" s="217"/>
      <c r="D26" s="210">
        <v>2732506</v>
      </c>
      <c r="E26" s="210">
        <v>150369</v>
      </c>
      <c r="F26" s="218">
        <v>34158503</v>
      </c>
      <c r="G26" s="218">
        <v>525934</v>
      </c>
      <c r="H26" s="218">
        <v>42863</v>
      </c>
      <c r="I26" s="210">
        <v>215639</v>
      </c>
      <c r="J26" s="210">
        <v>109038</v>
      </c>
      <c r="K26" s="210">
        <v>397640</v>
      </c>
      <c r="L26" s="210">
        <f>F26+(G26+H26+I26+J26)*10+K26</f>
        <v>43490883</v>
      </c>
      <c r="M26" s="210">
        <f>N26/N26*100</f>
        <v>100</v>
      </c>
      <c r="N26" s="210">
        <v>94287718</v>
      </c>
      <c r="O26" s="211">
        <f>(D26-E26)/L26</f>
        <v>0.05937191479878668</v>
      </c>
      <c r="P26" s="211">
        <v>0.04</v>
      </c>
      <c r="Q26" s="211" t="str">
        <f>IF(O26&gt;P26,"ДА","НЕТ")</f>
        <v>ДА</v>
      </c>
      <c r="R26" s="211">
        <f>O26</f>
        <v>0.05937191479878668</v>
      </c>
      <c r="S26" s="211" t="str">
        <f>IF(R26&gt;=0.04,"ДА","НЕТ")</f>
        <v>ДА</v>
      </c>
      <c r="T26" s="215">
        <v>7.28</v>
      </c>
      <c r="U26" s="215">
        <v>22.14</v>
      </c>
      <c r="V26" s="215">
        <v>53.83</v>
      </c>
      <c r="W26" s="215">
        <f>$V$29*0.7</f>
        <v>29.959999999999997</v>
      </c>
      <c r="X26" s="210" t="str">
        <f>IF(V26&gt;W26,"ДА","НЕТ")</f>
        <v>ДА</v>
      </c>
      <c r="Y26" s="215" t="s">
        <v>29</v>
      </c>
      <c r="Z26" s="220" t="s">
        <v>26</v>
      </c>
      <c r="AA26" s="83"/>
      <c r="AB26" s="84"/>
    </row>
    <row r="27" spans="1:28" s="81" customFormat="1" ht="47.25" customHeight="1">
      <c r="A27" s="297">
        <v>14</v>
      </c>
      <c r="B27" s="311" t="s">
        <v>37</v>
      </c>
      <c r="C27" s="311"/>
      <c r="D27" s="299">
        <v>924440</v>
      </c>
      <c r="E27" s="299">
        <v>34714</v>
      </c>
      <c r="F27" s="300">
        <v>11125910</v>
      </c>
      <c r="G27" s="300">
        <v>390545</v>
      </c>
      <c r="H27" s="300">
        <v>31364</v>
      </c>
      <c r="I27" s="299">
        <v>27076</v>
      </c>
      <c r="J27" s="299">
        <v>121665</v>
      </c>
      <c r="K27" s="299">
        <v>0</v>
      </c>
      <c r="L27" s="299">
        <f>F27+(G27+H27+I27+J27)*10+K27</f>
        <v>16832410</v>
      </c>
      <c r="M27" s="299">
        <f>N27/N27*100</f>
        <v>100</v>
      </c>
      <c r="N27" s="299">
        <v>52087794</v>
      </c>
      <c r="O27" s="301">
        <f>(D27-E27)/L27</f>
        <v>0.05285790923581353</v>
      </c>
      <c r="P27" s="301">
        <v>0.04</v>
      </c>
      <c r="Q27" s="301" t="str">
        <f>IF(O27&gt;P27,"ДА","НЕТ")</f>
        <v>ДА</v>
      </c>
      <c r="R27" s="301">
        <f>O27</f>
        <v>0.05285790923581353</v>
      </c>
      <c r="S27" s="301" t="str">
        <f>IF(R27&gt;=0.04,"ДА","НЕТ")</f>
        <v>ДА</v>
      </c>
      <c r="T27" s="302">
        <v>6.35</v>
      </c>
      <c r="U27" s="302" t="s">
        <v>29</v>
      </c>
      <c r="V27" s="302" t="s">
        <v>29</v>
      </c>
      <c r="W27" s="302">
        <f>$V$29*0.7</f>
        <v>29.959999999999997</v>
      </c>
      <c r="X27" s="299" t="s">
        <v>29</v>
      </c>
      <c r="Y27" s="302" t="s">
        <v>29</v>
      </c>
      <c r="Z27" s="303" t="s">
        <v>26</v>
      </c>
      <c r="AA27" s="83"/>
      <c r="AB27" s="84"/>
    </row>
    <row r="28" spans="1:26" s="87" customFormat="1" ht="47.25" customHeight="1">
      <c r="A28" s="304" t="s">
        <v>38</v>
      </c>
      <c r="B28" s="304"/>
      <c r="C28" s="304"/>
      <c r="D28" s="202" t="s">
        <v>39</v>
      </c>
      <c r="E28" s="202" t="s">
        <v>39</v>
      </c>
      <c r="F28" s="202" t="s">
        <v>39</v>
      </c>
      <c r="G28" s="202" t="s">
        <v>39</v>
      </c>
      <c r="H28" s="202" t="s">
        <v>39</v>
      </c>
      <c r="I28" s="202" t="s">
        <v>39</v>
      </c>
      <c r="J28" s="202" t="s">
        <v>39</v>
      </c>
      <c r="K28" s="202" t="s">
        <v>39</v>
      </c>
      <c r="L28" s="202" t="s">
        <v>39</v>
      </c>
      <c r="M28" s="202"/>
      <c r="N28" s="202" t="s">
        <v>39</v>
      </c>
      <c r="O28" s="202" t="s">
        <v>39</v>
      </c>
      <c r="P28" s="202" t="s">
        <v>39</v>
      </c>
      <c r="Q28" s="202" t="s">
        <v>39</v>
      </c>
      <c r="R28" s="202" t="s">
        <v>39</v>
      </c>
      <c r="S28" s="202" t="s">
        <v>39</v>
      </c>
      <c r="T28" s="206">
        <v>5.47</v>
      </c>
      <c r="U28" s="206">
        <v>17.96</v>
      </c>
      <c r="V28" s="206">
        <v>44.95</v>
      </c>
      <c r="W28" s="202" t="s">
        <v>39</v>
      </c>
      <c r="X28" s="202" t="s">
        <v>39</v>
      </c>
      <c r="Y28" s="202" t="s">
        <v>39</v>
      </c>
      <c r="Z28" s="202" t="s">
        <v>39</v>
      </c>
    </row>
    <row r="29" spans="1:26" s="87" customFormat="1" ht="47.25" customHeight="1">
      <c r="A29" s="295" t="s">
        <v>40</v>
      </c>
      <c r="B29" s="295"/>
      <c r="C29" s="295"/>
      <c r="D29" s="296" t="s">
        <v>39</v>
      </c>
      <c r="E29" s="296" t="s">
        <v>39</v>
      </c>
      <c r="F29" s="296" t="s">
        <v>39</v>
      </c>
      <c r="G29" s="296" t="s">
        <v>39</v>
      </c>
      <c r="H29" s="296" t="s">
        <v>39</v>
      </c>
      <c r="I29" s="296" t="s">
        <v>39</v>
      </c>
      <c r="J29" s="296" t="s">
        <v>39</v>
      </c>
      <c r="K29" s="296" t="s">
        <v>39</v>
      </c>
      <c r="L29" s="296" t="s">
        <v>39</v>
      </c>
      <c r="M29" s="296"/>
      <c r="N29" s="296" t="s">
        <v>39</v>
      </c>
      <c r="O29" s="296" t="s">
        <v>39</v>
      </c>
      <c r="P29" s="296" t="s">
        <v>39</v>
      </c>
      <c r="Q29" s="296" t="s">
        <v>39</v>
      </c>
      <c r="R29" s="296" t="s">
        <v>39</v>
      </c>
      <c r="S29" s="296" t="s">
        <v>39</v>
      </c>
      <c r="T29" s="296" t="s">
        <v>39</v>
      </c>
      <c r="U29" s="296" t="s">
        <v>39</v>
      </c>
      <c r="V29" s="244">
        <v>42.8</v>
      </c>
      <c r="W29" s="296" t="s">
        <v>39</v>
      </c>
      <c r="X29" s="296" t="s">
        <v>39</v>
      </c>
      <c r="Y29" s="296" t="s">
        <v>39</v>
      </c>
      <c r="Z29" s="296" t="s">
        <v>39</v>
      </c>
    </row>
    <row r="30" spans="1:26" s="87" customFormat="1" ht="11.25" customHeight="1">
      <c r="A30" s="21"/>
      <c r="B30" s="21"/>
      <c r="C30" s="21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88"/>
      <c r="X30" s="88"/>
      <c r="Y30" s="88"/>
      <c r="Z30" s="88"/>
    </row>
    <row r="31" spans="1:26" s="87" customFormat="1" ht="15.75" customHeight="1">
      <c r="A31" s="90" t="s">
        <v>41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21"/>
      <c r="N31" s="21"/>
      <c r="O31" s="14"/>
      <c r="P31" s="14"/>
      <c r="Q31" s="14"/>
      <c r="R31" s="14"/>
      <c r="S31" s="14"/>
      <c r="T31" s="89"/>
      <c r="U31" s="89"/>
      <c r="V31" s="89"/>
      <c r="W31" s="89"/>
      <c r="X31" s="89"/>
      <c r="Y31" s="89"/>
      <c r="Z31" s="89"/>
    </row>
    <row r="32" spans="1:26" s="87" customFormat="1" ht="36.75" customHeight="1">
      <c r="A32" s="91" t="s">
        <v>74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92"/>
      <c r="M32" s="92"/>
      <c r="N32" s="21"/>
      <c r="O32" s="14"/>
      <c r="P32" s="14"/>
      <c r="Q32" s="14"/>
      <c r="R32" s="14"/>
      <c r="S32" s="14"/>
      <c r="T32" s="89"/>
      <c r="U32" s="93">
        <v>1</v>
      </c>
      <c r="V32" s="15" t="s">
        <v>42</v>
      </c>
      <c r="W32" s="16"/>
      <c r="X32" s="16"/>
      <c r="Y32" s="16"/>
      <c r="Z32" s="17">
        <v>13</v>
      </c>
    </row>
    <row r="33" spans="1:26" s="87" customFormat="1" ht="45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14"/>
      <c r="Q33" s="14"/>
      <c r="R33" s="14"/>
      <c r="S33" s="14"/>
      <c r="T33" s="89"/>
      <c r="U33" s="95"/>
      <c r="V33" s="18" t="s">
        <v>43</v>
      </c>
      <c r="W33" s="19"/>
      <c r="X33" s="19"/>
      <c r="Y33" s="19"/>
      <c r="Z33" s="20">
        <v>1</v>
      </c>
    </row>
    <row r="34" spans="1:26" s="87" customFormat="1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4"/>
      <c r="P34" s="14"/>
      <c r="Q34" s="14"/>
      <c r="R34" s="14"/>
      <c r="S34" s="14"/>
      <c r="T34" s="89"/>
      <c r="U34" s="93">
        <v>2</v>
      </c>
      <c r="V34" s="22" t="s">
        <v>44</v>
      </c>
      <c r="W34" s="96"/>
      <c r="X34" s="96"/>
      <c r="Y34" s="96"/>
      <c r="Z34" s="17">
        <v>13</v>
      </c>
    </row>
    <row r="35" spans="1:26" s="87" customFormat="1" ht="13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4"/>
      <c r="P35" s="14"/>
      <c r="Q35" s="14"/>
      <c r="R35" s="14"/>
      <c r="S35" s="14"/>
      <c r="T35" s="89"/>
      <c r="U35" s="95"/>
      <c r="V35" s="23" t="s">
        <v>45</v>
      </c>
      <c r="W35" s="97"/>
      <c r="X35" s="97"/>
      <c r="Y35" s="97"/>
      <c r="Z35" s="20">
        <v>0</v>
      </c>
    </row>
    <row r="36" spans="21:26" ht="15.75" customHeight="1">
      <c r="U36" s="93">
        <v>3</v>
      </c>
      <c r="V36" s="22" t="s">
        <v>46</v>
      </c>
      <c r="W36" s="96"/>
      <c r="X36" s="96"/>
      <c r="Y36" s="96"/>
      <c r="Z36" s="17">
        <v>13</v>
      </c>
    </row>
    <row r="37" spans="21:26" ht="14.25" customHeight="1">
      <c r="U37" s="95"/>
      <c r="V37" s="23" t="s">
        <v>47</v>
      </c>
      <c r="W37" s="97"/>
      <c r="X37" s="97"/>
      <c r="Y37" s="97"/>
      <c r="Z37" s="20">
        <v>1</v>
      </c>
    </row>
    <row r="38" spans="21:26" ht="15.75" customHeight="1">
      <c r="U38" s="98"/>
      <c r="V38" s="25"/>
      <c r="W38" s="99"/>
      <c r="X38" s="99"/>
      <c r="Y38" s="99"/>
      <c r="Z38" s="26"/>
    </row>
    <row r="39" spans="1:26" ht="15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</sheetData>
  <sheetProtection/>
  <mergeCells count="97">
    <mergeCell ref="V32:Y32"/>
    <mergeCell ref="U34:U35"/>
    <mergeCell ref="U36:U37"/>
    <mergeCell ref="V37:Y37"/>
    <mergeCell ref="V33:Y33"/>
    <mergeCell ref="V34:Y34"/>
    <mergeCell ref="V35:Y35"/>
    <mergeCell ref="V36:Y36"/>
    <mergeCell ref="B25:C25"/>
    <mergeCell ref="B26:C26"/>
    <mergeCell ref="B27:C27"/>
    <mergeCell ref="A28:C28"/>
    <mergeCell ref="A39:O39"/>
    <mergeCell ref="U32:U33"/>
    <mergeCell ref="T16:T17"/>
    <mergeCell ref="U16:U17"/>
    <mergeCell ref="A31:L31"/>
    <mergeCell ref="B20:C20"/>
    <mergeCell ref="B21:C21"/>
    <mergeCell ref="B22:C22"/>
    <mergeCell ref="B23:C23"/>
    <mergeCell ref="B19:C19"/>
    <mergeCell ref="A29:C29"/>
    <mergeCell ref="B24:C24"/>
    <mergeCell ref="B17:C17"/>
    <mergeCell ref="B18:C18"/>
    <mergeCell ref="R16:R17"/>
    <mergeCell ref="A16:A17"/>
    <mergeCell ref="B16:C16"/>
    <mergeCell ref="S16:S17"/>
    <mergeCell ref="V14:V15"/>
    <mergeCell ref="V16:V17"/>
    <mergeCell ref="W16:W17"/>
    <mergeCell ref="X16:X17"/>
    <mergeCell ref="Y11:Y12"/>
    <mergeCell ref="Z11:Z13"/>
    <mergeCell ref="Z16:Z17"/>
    <mergeCell ref="B14:C14"/>
    <mergeCell ref="W14:W15"/>
    <mergeCell ref="Z14:Z15"/>
    <mergeCell ref="B15:C15"/>
    <mergeCell ref="U11:U13"/>
    <mergeCell ref="V11:V13"/>
    <mergeCell ref="W11:W13"/>
    <mergeCell ref="X11:X13"/>
    <mergeCell ref="Q11:Q12"/>
    <mergeCell ref="R11:R13"/>
    <mergeCell ref="S11:S13"/>
    <mergeCell ref="T11:T13"/>
    <mergeCell ref="A11:A13"/>
    <mergeCell ref="B11:B12"/>
    <mergeCell ref="O11:O12"/>
    <mergeCell ref="P11:P12"/>
    <mergeCell ref="W8:W10"/>
    <mergeCell ref="X8:X10"/>
    <mergeCell ref="Z8:Z10"/>
    <mergeCell ref="Y8:Y9"/>
    <mergeCell ref="S8:S10"/>
    <mergeCell ref="T8:T10"/>
    <mergeCell ref="U8:U10"/>
    <mergeCell ref="V8:V10"/>
    <mergeCell ref="A8:A10"/>
    <mergeCell ref="B8:B9"/>
    <mergeCell ref="O8:O9"/>
    <mergeCell ref="R8:R10"/>
    <mergeCell ref="P8:P9"/>
    <mergeCell ref="A2:Z2"/>
    <mergeCell ref="B4:C6"/>
    <mergeCell ref="D4:S4"/>
    <mergeCell ref="T4:X4"/>
    <mergeCell ref="Y4:Y6"/>
    <mergeCell ref="Z4:Z6"/>
    <mergeCell ref="F5:F6"/>
    <mergeCell ref="G5:J5"/>
    <mergeCell ref="W5:W6"/>
    <mergeCell ref="X5:X6"/>
    <mergeCell ref="V5:V6"/>
    <mergeCell ref="N5:N6"/>
    <mergeCell ref="P5:P6"/>
    <mergeCell ref="Q5:Q6"/>
    <mergeCell ref="R5:R6"/>
    <mergeCell ref="T5:T6"/>
    <mergeCell ref="U5:U6"/>
    <mergeCell ref="E5:E6"/>
    <mergeCell ref="O5:O6"/>
    <mergeCell ref="K5:K6"/>
    <mergeCell ref="L5:L6"/>
    <mergeCell ref="A14:A15"/>
    <mergeCell ref="X14:X15"/>
    <mergeCell ref="A4:A6"/>
    <mergeCell ref="Q8:Q9"/>
    <mergeCell ref="R14:R15"/>
    <mergeCell ref="S14:S15"/>
    <mergeCell ref="T14:T15"/>
    <mergeCell ref="U14:U15"/>
    <mergeCell ref="D5:D6"/>
    <mergeCell ref="S5:S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9"/>
  <sheetViews>
    <sheetView zoomScale="75" zoomScaleNormal="75" zoomScalePageLayoutView="0" workbookViewId="0" topLeftCell="A1">
      <selection activeCell="A4" sqref="A4:A6"/>
    </sheetView>
  </sheetViews>
  <sheetFormatPr defaultColWidth="9.00390625" defaultRowHeight="12.75"/>
  <cols>
    <col min="1" max="2" width="7.625" style="74" customWidth="1"/>
    <col min="3" max="3" width="33.375" style="24" customWidth="1"/>
    <col min="4" max="5" width="16.00390625" style="24" customWidth="1"/>
    <col min="6" max="6" width="18.875" style="24" customWidth="1"/>
    <col min="7" max="7" width="17.25390625" style="24" customWidth="1"/>
    <col min="8" max="11" width="16.00390625" style="24" customWidth="1"/>
    <col min="12" max="12" width="18.75390625" style="24" customWidth="1"/>
    <col min="13" max="13" width="18.75390625" style="24" hidden="1" customWidth="1"/>
    <col min="14" max="14" width="18.75390625" style="24" customWidth="1"/>
    <col min="15" max="18" width="15.375" style="24" customWidth="1"/>
    <col min="19" max="19" width="15.00390625" style="24" customWidth="1"/>
    <col min="20" max="23" width="14.75390625" style="24" customWidth="1"/>
    <col min="24" max="24" width="14.25390625" style="24" customWidth="1"/>
    <col min="25" max="25" width="17.00390625" style="24" customWidth="1"/>
    <col min="26" max="26" width="15.75390625" style="24" customWidth="1"/>
    <col min="27" max="27" width="18.375" style="24" customWidth="1"/>
    <col min="28" max="28" width="14.25390625" style="24" customWidth="1"/>
    <col min="29" max="16384" width="9.125" style="24" customWidth="1"/>
  </cols>
  <sheetData>
    <row r="2" spans="1:26" ht="42" customHeight="1">
      <c r="A2" s="73" t="s">
        <v>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3:26" ht="15.75">
      <c r="C3" s="75"/>
      <c r="D3" s="75"/>
      <c r="E3" s="75"/>
      <c r="F3" s="75"/>
      <c r="G3" s="75"/>
      <c r="H3" s="75"/>
      <c r="I3" s="75"/>
      <c r="J3" s="75"/>
      <c r="K3" s="75"/>
      <c r="S3" s="76"/>
      <c r="T3" s="76"/>
      <c r="U3" s="76"/>
      <c r="Z3" s="76" t="s">
        <v>0</v>
      </c>
    </row>
    <row r="4" spans="1:26" ht="18.75" customHeight="1">
      <c r="A4" s="77" t="s">
        <v>1</v>
      </c>
      <c r="B4" s="77" t="s">
        <v>2</v>
      </c>
      <c r="C4" s="77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4</v>
      </c>
      <c r="U4" s="78"/>
      <c r="V4" s="78"/>
      <c r="W4" s="78"/>
      <c r="X4" s="78"/>
      <c r="Y4" s="77" t="s">
        <v>5</v>
      </c>
      <c r="Z4" s="77" t="s">
        <v>6</v>
      </c>
    </row>
    <row r="5" spans="1:26" ht="18.75" customHeight="1">
      <c r="A5" s="77"/>
      <c r="B5" s="77"/>
      <c r="C5" s="77"/>
      <c r="D5" s="77" t="s">
        <v>7</v>
      </c>
      <c r="E5" s="77" t="s">
        <v>8</v>
      </c>
      <c r="F5" s="77" t="s">
        <v>9</v>
      </c>
      <c r="G5" s="78" t="s">
        <v>10</v>
      </c>
      <c r="H5" s="78"/>
      <c r="I5" s="78"/>
      <c r="J5" s="78"/>
      <c r="K5" s="77" t="s">
        <v>11</v>
      </c>
      <c r="L5" s="77" t="s">
        <v>12</v>
      </c>
      <c r="M5" s="79"/>
      <c r="N5" s="77" t="s">
        <v>13</v>
      </c>
      <c r="O5" s="77" t="s">
        <v>68</v>
      </c>
      <c r="P5" s="77" t="s">
        <v>15</v>
      </c>
      <c r="Q5" s="77" t="s">
        <v>16</v>
      </c>
      <c r="R5" s="77" t="s">
        <v>17</v>
      </c>
      <c r="S5" s="77" t="s">
        <v>18</v>
      </c>
      <c r="T5" s="77" t="s">
        <v>79</v>
      </c>
      <c r="U5" s="77" t="s">
        <v>78</v>
      </c>
      <c r="V5" s="77" t="s">
        <v>77</v>
      </c>
      <c r="W5" s="77" t="s">
        <v>19</v>
      </c>
      <c r="X5" s="77" t="s">
        <v>20</v>
      </c>
      <c r="Y5" s="77"/>
      <c r="Z5" s="77"/>
    </row>
    <row r="6" spans="1:26" s="81" customFormat="1" ht="120" customHeight="1">
      <c r="A6" s="77"/>
      <c r="B6" s="77"/>
      <c r="C6" s="77"/>
      <c r="D6" s="77"/>
      <c r="E6" s="77"/>
      <c r="F6" s="77"/>
      <c r="G6" s="79" t="s">
        <v>48</v>
      </c>
      <c r="H6" s="79" t="s">
        <v>21</v>
      </c>
      <c r="I6" s="80" t="s">
        <v>22</v>
      </c>
      <c r="J6" s="80" t="s">
        <v>23</v>
      </c>
      <c r="K6" s="77"/>
      <c r="L6" s="77"/>
      <c r="M6" s="79" t="s">
        <v>67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s="81" customFormat="1" ht="24" customHeight="1">
      <c r="A7" s="82">
        <v>1</v>
      </c>
      <c r="B7" s="82"/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/>
      <c r="N7" s="82">
        <v>12</v>
      </c>
      <c r="O7" s="82">
        <v>13</v>
      </c>
      <c r="P7" s="82">
        <v>14</v>
      </c>
      <c r="Q7" s="82"/>
      <c r="R7" s="82">
        <v>15</v>
      </c>
      <c r="S7" s="82">
        <v>16</v>
      </c>
      <c r="T7" s="82">
        <v>17</v>
      </c>
      <c r="U7" s="82">
        <v>18</v>
      </c>
      <c r="V7" s="82">
        <v>19</v>
      </c>
      <c r="W7" s="82">
        <v>20</v>
      </c>
      <c r="X7" s="82">
        <v>21</v>
      </c>
      <c r="Y7" s="82">
        <v>22</v>
      </c>
      <c r="Z7" s="82">
        <v>23</v>
      </c>
    </row>
    <row r="8" spans="1:26" s="81" customFormat="1" ht="47.25" customHeight="1">
      <c r="A8" s="290">
        <v>1</v>
      </c>
      <c r="B8" s="305" t="s">
        <v>66</v>
      </c>
      <c r="C8" s="291" t="s">
        <v>24</v>
      </c>
      <c r="D8" s="201">
        <v>4169162</v>
      </c>
      <c r="E8" s="201">
        <v>133944</v>
      </c>
      <c r="F8" s="201">
        <f>F9+F12</f>
        <v>117937310</v>
      </c>
      <c r="G8" s="201">
        <f>G9+G12</f>
        <v>2421924</v>
      </c>
      <c r="H8" s="201">
        <f>H9+H12</f>
        <v>115640</v>
      </c>
      <c r="I8" s="201">
        <f>I9+I12</f>
        <v>1908270</v>
      </c>
      <c r="J8" s="201">
        <f>J9+J12</f>
        <v>3728999</v>
      </c>
      <c r="K8" s="201">
        <f>K9+K12</f>
        <v>5055244</v>
      </c>
      <c r="L8" s="201">
        <f>L9+L12</f>
        <v>204740884</v>
      </c>
      <c r="M8" s="201" t="s">
        <v>39</v>
      </c>
      <c r="N8" s="201">
        <f>N9+N12</f>
        <v>336683679</v>
      </c>
      <c r="O8" s="203">
        <f>(D9-E9)/L9</f>
        <v>0.019651000033065955</v>
      </c>
      <c r="P8" s="203">
        <f>0.01*0.4</f>
        <v>0.004</v>
      </c>
      <c r="Q8" s="203" t="str">
        <f>IF(O8&gt;P8,"ДА","НЕТ")</f>
        <v>ДА</v>
      </c>
      <c r="R8" s="203">
        <f>O8+O10</f>
        <v>0.043409689223931854</v>
      </c>
      <c r="S8" s="204" t="str">
        <f>IF(R8&gt;=0.01,"ДА","НЕТ")</f>
        <v>ДА</v>
      </c>
      <c r="T8" s="205">
        <v>7.75</v>
      </c>
      <c r="U8" s="205">
        <v>10.26</v>
      </c>
      <c r="V8" s="205">
        <v>29.81</v>
      </c>
      <c r="W8" s="205">
        <v>28.98</v>
      </c>
      <c r="X8" s="204" t="str">
        <f>IF(V8&gt;W8,"ДА","НЕТ")</f>
        <v>ДА</v>
      </c>
      <c r="Y8" s="205" t="s">
        <v>29</v>
      </c>
      <c r="Z8" s="207" t="s">
        <v>26</v>
      </c>
    </row>
    <row r="9" spans="1:28" s="81" customFormat="1" ht="47.25" customHeight="1">
      <c r="A9" s="292"/>
      <c r="B9" s="306"/>
      <c r="C9" s="307" t="s">
        <v>27</v>
      </c>
      <c r="D9" s="210">
        <f>$M$9*D8/100</f>
        <v>3602083.098164874</v>
      </c>
      <c r="E9" s="210">
        <f>$M$9*E8/100</f>
        <v>115725.27488751838</v>
      </c>
      <c r="F9" s="218">
        <f>F10</f>
        <v>104895749</v>
      </c>
      <c r="G9" s="218">
        <f>G10</f>
        <v>1896912</v>
      </c>
      <c r="H9" s="218">
        <f>H10</f>
        <v>92448</v>
      </c>
      <c r="I9" s="218">
        <f>I10</f>
        <v>1750304</v>
      </c>
      <c r="J9" s="218">
        <f>J10</f>
        <v>3259375</v>
      </c>
      <c r="K9" s="210">
        <v>2527622</v>
      </c>
      <c r="L9" s="210">
        <f>F9+(G9+H9+I9+J9)*10+K9</f>
        <v>177413761</v>
      </c>
      <c r="M9" s="210">
        <f>N9/N8*100</f>
        <v>86.39825217069699</v>
      </c>
      <c r="N9" s="218">
        <f>N10</f>
        <v>290888814</v>
      </c>
      <c r="O9" s="212"/>
      <c r="P9" s="212"/>
      <c r="Q9" s="212"/>
      <c r="R9" s="212"/>
      <c r="S9" s="213"/>
      <c r="T9" s="214"/>
      <c r="U9" s="214"/>
      <c r="V9" s="214"/>
      <c r="W9" s="214"/>
      <c r="X9" s="213"/>
      <c r="Y9" s="214"/>
      <c r="Z9" s="216"/>
      <c r="AA9" s="83"/>
      <c r="AB9" s="84"/>
    </row>
    <row r="10" spans="1:28" s="81" customFormat="1" ht="47.25" customHeight="1">
      <c r="A10" s="292"/>
      <c r="B10" s="308" t="s">
        <v>65</v>
      </c>
      <c r="C10" s="307" t="s">
        <v>27</v>
      </c>
      <c r="D10" s="218">
        <v>6049215</v>
      </c>
      <c r="E10" s="241">
        <v>1868537</v>
      </c>
      <c r="F10" s="218">
        <v>104895749</v>
      </c>
      <c r="G10" s="218">
        <v>1896912</v>
      </c>
      <c r="H10" s="218">
        <v>92448</v>
      </c>
      <c r="I10" s="210">
        <v>1750304</v>
      </c>
      <c r="J10" s="210">
        <v>3259375</v>
      </c>
      <c r="K10" s="241">
        <v>1078030</v>
      </c>
      <c r="L10" s="210">
        <f>F10+(G10+H10+I10+J10)*10+K10</f>
        <v>175964169</v>
      </c>
      <c r="M10" s="210" t="s">
        <v>39</v>
      </c>
      <c r="N10" s="210">
        <v>290888814</v>
      </c>
      <c r="O10" s="211">
        <f>(D10-E10)/L10</f>
        <v>0.0237586891908659</v>
      </c>
      <c r="P10" s="211">
        <f>0.01*0.6</f>
        <v>0.006</v>
      </c>
      <c r="Q10" s="211" t="str">
        <f>IF(O10&gt;=P10,"ДА","НЕТ")</f>
        <v>ДА</v>
      </c>
      <c r="R10" s="212"/>
      <c r="S10" s="213"/>
      <c r="T10" s="214"/>
      <c r="U10" s="214"/>
      <c r="V10" s="214"/>
      <c r="W10" s="214"/>
      <c r="X10" s="213"/>
      <c r="Y10" s="215" t="s">
        <v>29</v>
      </c>
      <c r="Z10" s="216"/>
      <c r="AA10" s="83"/>
      <c r="AB10" s="84"/>
    </row>
    <row r="11" spans="1:28" s="81" customFormat="1" ht="47.25" customHeight="1">
      <c r="A11" s="292">
        <v>2</v>
      </c>
      <c r="B11" s="306" t="s">
        <v>66</v>
      </c>
      <c r="C11" s="309" t="s">
        <v>24</v>
      </c>
      <c r="D11" s="210">
        <f>D8</f>
        <v>4169162</v>
      </c>
      <c r="E11" s="210">
        <f>E8</f>
        <v>133944</v>
      </c>
      <c r="F11" s="210">
        <f>F8</f>
        <v>117937310</v>
      </c>
      <c r="G11" s="210">
        <f>G8</f>
        <v>2421924</v>
      </c>
      <c r="H11" s="210">
        <f>H8</f>
        <v>115640</v>
      </c>
      <c r="I11" s="210">
        <f>I8</f>
        <v>1908270</v>
      </c>
      <c r="J11" s="210">
        <f>J8</f>
        <v>3728999</v>
      </c>
      <c r="K11" s="210">
        <f>K8</f>
        <v>5055244</v>
      </c>
      <c r="L11" s="210">
        <f>L8</f>
        <v>204740884</v>
      </c>
      <c r="M11" s="210" t="s">
        <v>39</v>
      </c>
      <c r="N11" s="210">
        <f>N8</f>
        <v>336683679</v>
      </c>
      <c r="O11" s="212">
        <f>(D12-E12)/L12</f>
        <v>0.02008481378455552</v>
      </c>
      <c r="P11" s="212">
        <f>0.04*0.2</f>
        <v>0.008</v>
      </c>
      <c r="Q11" s="212" t="str">
        <f>IF(O11&gt;P11,"ДА","НЕТ")</f>
        <v>ДА</v>
      </c>
      <c r="R11" s="212">
        <f>O11+O13</f>
        <v>0.05427316297754936</v>
      </c>
      <c r="S11" s="213" t="str">
        <f>IF(R11&gt;=0.04,"ДА","НЕТ")</f>
        <v>ДА</v>
      </c>
      <c r="T11" s="214">
        <v>4.14</v>
      </c>
      <c r="U11" s="214">
        <v>14.8</v>
      </c>
      <c r="V11" s="214">
        <v>43.61</v>
      </c>
      <c r="W11" s="214">
        <v>28.98</v>
      </c>
      <c r="X11" s="213" t="str">
        <f>IF(V11&gt;W11,"ДА","НЕТ")</f>
        <v>ДА</v>
      </c>
      <c r="Y11" s="214" t="s">
        <v>29</v>
      </c>
      <c r="Z11" s="216" t="s">
        <v>26</v>
      </c>
      <c r="AA11" s="83"/>
      <c r="AB11" s="84"/>
    </row>
    <row r="12" spans="1:28" s="81" customFormat="1" ht="47.25" customHeight="1">
      <c r="A12" s="292"/>
      <c r="B12" s="306"/>
      <c r="C12" s="310" t="s">
        <v>64</v>
      </c>
      <c r="D12" s="210">
        <f>$M$12*D11/100</f>
        <v>567078.9018351259</v>
      </c>
      <c r="E12" s="210">
        <f>$M$12*E11/100</f>
        <v>18218.725112481618</v>
      </c>
      <c r="F12" s="218">
        <f>F13</f>
        <v>13041561</v>
      </c>
      <c r="G12" s="218">
        <f>G13</f>
        <v>525012</v>
      </c>
      <c r="H12" s="218">
        <f>H13</f>
        <v>23192</v>
      </c>
      <c r="I12" s="218">
        <f>I13</f>
        <v>157966</v>
      </c>
      <c r="J12" s="218">
        <f>J13</f>
        <v>469624</v>
      </c>
      <c r="K12" s="210">
        <v>2527622</v>
      </c>
      <c r="L12" s="210">
        <f>F12+(G12+H12+I12+J12)*10+K12</f>
        <v>27327123</v>
      </c>
      <c r="M12" s="210">
        <f>N12/N11*100</f>
        <v>13.601747829303006</v>
      </c>
      <c r="N12" s="218">
        <f>N13</f>
        <v>45794865</v>
      </c>
      <c r="O12" s="212"/>
      <c r="P12" s="212"/>
      <c r="Q12" s="212"/>
      <c r="R12" s="212"/>
      <c r="S12" s="213"/>
      <c r="T12" s="214"/>
      <c r="U12" s="214"/>
      <c r="V12" s="214"/>
      <c r="W12" s="214"/>
      <c r="X12" s="213"/>
      <c r="Y12" s="214"/>
      <c r="Z12" s="216"/>
      <c r="AA12" s="83"/>
      <c r="AB12" s="84"/>
    </row>
    <row r="13" spans="1:28" s="81" customFormat="1" ht="47.25" customHeight="1">
      <c r="A13" s="292"/>
      <c r="B13" s="308" t="s">
        <v>65</v>
      </c>
      <c r="C13" s="310" t="s">
        <v>64</v>
      </c>
      <c r="D13" s="218">
        <v>1098007</v>
      </c>
      <c r="E13" s="241">
        <v>250153</v>
      </c>
      <c r="F13" s="218">
        <v>13041561</v>
      </c>
      <c r="G13" s="218">
        <v>525012</v>
      </c>
      <c r="H13" s="218">
        <v>23192</v>
      </c>
      <c r="I13" s="210">
        <v>157966</v>
      </c>
      <c r="J13" s="210">
        <v>469624</v>
      </c>
      <c r="K13" s="210">
        <v>0</v>
      </c>
      <c r="L13" s="210">
        <f>F13+(G13+H13+I13+J13)*10+K13</f>
        <v>24799501</v>
      </c>
      <c r="M13" s="210" t="s">
        <v>39</v>
      </c>
      <c r="N13" s="210">
        <v>45794865</v>
      </c>
      <c r="O13" s="211">
        <f>(D13-E13)/L13</f>
        <v>0.03418834919299384</v>
      </c>
      <c r="P13" s="211">
        <f>0.04*0.8</f>
        <v>0.032</v>
      </c>
      <c r="Q13" s="211" t="str">
        <f>IF(O13&gt;P13,"ДА","НЕТ")</f>
        <v>ДА</v>
      </c>
      <c r="R13" s="212"/>
      <c r="S13" s="213"/>
      <c r="T13" s="214"/>
      <c r="U13" s="214"/>
      <c r="V13" s="214"/>
      <c r="W13" s="214"/>
      <c r="X13" s="213"/>
      <c r="Y13" s="215" t="s">
        <v>29</v>
      </c>
      <c r="Z13" s="216"/>
      <c r="AA13" s="83"/>
      <c r="AB13" s="84"/>
    </row>
    <row r="14" spans="1:28" s="81" customFormat="1" ht="47.25" customHeight="1">
      <c r="A14" s="245">
        <v>3</v>
      </c>
      <c r="B14" s="209" t="s">
        <v>28</v>
      </c>
      <c r="C14" s="209"/>
      <c r="D14" s="210">
        <v>1026526</v>
      </c>
      <c r="E14" s="210">
        <v>15861</v>
      </c>
      <c r="F14" s="210">
        <f>F15</f>
        <v>34603036</v>
      </c>
      <c r="G14" s="210">
        <f>G15</f>
        <v>447799</v>
      </c>
      <c r="H14" s="210">
        <f>H15</f>
        <v>56387</v>
      </c>
      <c r="I14" s="210">
        <f>I15</f>
        <v>42672</v>
      </c>
      <c r="J14" s="210">
        <f>J15</f>
        <v>511291</v>
      </c>
      <c r="K14" s="210">
        <v>87686</v>
      </c>
      <c r="L14" s="210">
        <f>F14+(G14+H14+I14+J14)*10+K14</f>
        <v>45272212</v>
      </c>
      <c r="M14" s="210" t="s">
        <v>39</v>
      </c>
      <c r="N14" s="210">
        <f>N15</f>
        <v>62516395</v>
      </c>
      <c r="O14" s="211">
        <f>(D14-E14)/L14</f>
        <v>0.022324179786046238</v>
      </c>
      <c r="P14" s="211">
        <v>0.016</v>
      </c>
      <c r="Q14" s="211" t="str">
        <f>IF(O14&gt;P14,"ДА","НЕТ")</f>
        <v>ДА</v>
      </c>
      <c r="R14" s="212">
        <f>O14+O15</f>
        <v>0.05286726442734242</v>
      </c>
      <c r="S14" s="213" t="str">
        <f>IF(R14&gt;=0.04,"ДА","НЕТ")</f>
        <v>ДА</v>
      </c>
      <c r="T14" s="214">
        <v>4.31</v>
      </c>
      <c r="U14" s="214">
        <v>20.94</v>
      </c>
      <c r="V14" s="214">
        <v>47.35</v>
      </c>
      <c r="W14" s="214">
        <v>28.98</v>
      </c>
      <c r="X14" s="213" t="str">
        <f>IF(V14&gt;W14,"ДА","НЕТ")</f>
        <v>ДА</v>
      </c>
      <c r="Y14" s="215" t="s">
        <v>29</v>
      </c>
      <c r="Z14" s="216" t="s">
        <v>26</v>
      </c>
      <c r="AA14" s="83"/>
      <c r="AB14" s="84"/>
    </row>
    <row r="15" spans="1:28" s="81" customFormat="1" ht="47.25" customHeight="1">
      <c r="A15" s="245"/>
      <c r="B15" s="217" t="s">
        <v>54</v>
      </c>
      <c r="C15" s="217"/>
      <c r="D15" s="218">
        <v>1466110</v>
      </c>
      <c r="E15" s="241">
        <v>76907</v>
      </c>
      <c r="F15" s="210">
        <v>34603036</v>
      </c>
      <c r="G15" s="210">
        <v>447799</v>
      </c>
      <c r="H15" s="210">
        <v>56387</v>
      </c>
      <c r="I15" s="210">
        <v>42672</v>
      </c>
      <c r="J15" s="210">
        <v>511291</v>
      </c>
      <c r="K15" s="241">
        <v>298863</v>
      </c>
      <c r="L15" s="210">
        <f>F15+(G15+H15+I15+J15)*10+K15</f>
        <v>45483389</v>
      </c>
      <c r="M15" s="210">
        <f>N15/N14*100</f>
        <v>100</v>
      </c>
      <c r="N15" s="210">
        <v>62516395</v>
      </c>
      <c r="O15" s="211">
        <f>(D15-E15)/L15</f>
        <v>0.030543084641296188</v>
      </c>
      <c r="P15" s="211">
        <v>0.024</v>
      </c>
      <c r="Q15" s="211" t="str">
        <f>IF(O15&gt;P15,"ДА","НЕТ")</f>
        <v>ДА</v>
      </c>
      <c r="R15" s="212"/>
      <c r="S15" s="213" t="str">
        <f>IF(R15&gt;0.04,"ДА","НЕТ")</f>
        <v>НЕТ</v>
      </c>
      <c r="T15" s="214"/>
      <c r="U15" s="214"/>
      <c r="V15" s="214"/>
      <c r="W15" s="214"/>
      <c r="X15" s="213"/>
      <c r="Y15" s="215" t="s">
        <v>29</v>
      </c>
      <c r="Z15" s="216"/>
      <c r="AA15" s="83"/>
      <c r="AB15" s="84"/>
    </row>
    <row r="16" spans="1:26" ht="47.25" customHeight="1">
      <c r="A16" s="208">
        <v>4</v>
      </c>
      <c r="B16" s="209" t="s">
        <v>33</v>
      </c>
      <c r="C16" s="209"/>
      <c r="D16" s="210">
        <v>1215471</v>
      </c>
      <c r="E16" s="210">
        <v>106607</v>
      </c>
      <c r="F16" s="210">
        <f>F17</f>
        <v>47256927</v>
      </c>
      <c r="G16" s="210">
        <f>G17</f>
        <v>330568</v>
      </c>
      <c r="H16" s="210">
        <f>H17</f>
        <v>85745</v>
      </c>
      <c r="I16" s="210">
        <f>I17</f>
        <v>370382</v>
      </c>
      <c r="J16" s="210">
        <f>J17</f>
        <v>231423</v>
      </c>
      <c r="K16" s="210">
        <v>259733.2</v>
      </c>
      <c r="L16" s="210">
        <f>F16+(G16+H16+I16+J16)*10+K16</f>
        <v>57697840.2</v>
      </c>
      <c r="M16" s="210" t="s">
        <v>39</v>
      </c>
      <c r="N16" s="210">
        <f>N17</f>
        <v>132140879</v>
      </c>
      <c r="O16" s="211">
        <f>(D16-E16)/L16</f>
        <v>0.019218466343910043</v>
      </c>
      <c r="P16" s="211">
        <f>0.04*0.2</f>
        <v>0.008</v>
      </c>
      <c r="Q16" s="211" t="str">
        <f>IF(O16&gt;P16,"ДА","НЕТ")</f>
        <v>ДА</v>
      </c>
      <c r="R16" s="212">
        <f>O16+O17</f>
        <v>0.10621381371638665</v>
      </c>
      <c r="S16" s="213" t="str">
        <f>IF(R16&gt;=0.04,"ДА","НЕТ")</f>
        <v>ДА</v>
      </c>
      <c r="T16" s="214">
        <v>10.23</v>
      </c>
      <c r="U16" s="214">
        <v>21.74</v>
      </c>
      <c r="V16" s="214">
        <v>41.07</v>
      </c>
      <c r="W16" s="214">
        <v>28.98</v>
      </c>
      <c r="X16" s="213" t="str">
        <f>IF(V16&gt;W16,"ДА","НЕТ")</f>
        <v>ДА</v>
      </c>
      <c r="Y16" s="215" t="s">
        <v>29</v>
      </c>
      <c r="Z16" s="216" t="s">
        <v>26</v>
      </c>
    </row>
    <row r="17" spans="1:28" s="81" customFormat="1" ht="47.25" customHeight="1">
      <c r="A17" s="208"/>
      <c r="B17" s="217" t="s">
        <v>34</v>
      </c>
      <c r="C17" s="217"/>
      <c r="D17" s="218">
        <v>5173285</v>
      </c>
      <c r="E17" s="241">
        <v>121261</v>
      </c>
      <c r="F17" s="218">
        <v>47256927</v>
      </c>
      <c r="G17" s="218">
        <v>330568</v>
      </c>
      <c r="H17" s="210">
        <v>85745</v>
      </c>
      <c r="I17" s="210">
        <v>370382</v>
      </c>
      <c r="J17" s="210">
        <v>231423</v>
      </c>
      <c r="K17" s="241">
        <v>634240</v>
      </c>
      <c r="L17" s="210">
        <f>F17+(G17+H17+I17+J17)*10+K17</f>
        <v>58072347</v>
      </c>
      <c r="M17" s="210">
        <f>N17/N16*100</f>
        <v>100</v>
      </c>
      <c r="N17" s="210">
        <v>132140879</v>
      </c>
      <c r="O17" s="211">
        <f>(D17-E17)/L17</f>
        <v>0.0869953473724766</v>
      </c>
      <c r="P17" s="211">
        <f>0.04*0.8</f>
        <v>0.032</v>
      </c>
      <c r="Q17" s="211" t="str">
        <f>IF(O17&gt;P17,"ДА","НЕТ")</f>
        <v>ДА</v>
      </c>
      <c r="R17" s="212"/>
      <c r="S17" s="213" t="str">
        <f>IF(R17&gt;0.04,"ДА","НЕТ")</f>
        <v>НЕТ</v>
      </c>
      <c r="T17" s="214"/>
      <c r="U17" s="214"/>
      <c r="V17" s="214"/>
      <c r="W17" s="214"/>
      <c r="X17" s="213"/>
      <c r="Y17" s="215" t="s">
        <v>29</v>
      </c>
      <c r="Z17" s="216"/>
      <c r="AA17" s="83"/>
      <c r="AB17" s="84"/>
    </row>
    <row r="18" spans="1:28" s="81" customFormat="1" ht="47.25" customHeight="1">
      <c r="A18" s="219">
        <v>6</v>
      </c>
      <c r="B18" s="217" t="s">
        <v>35</v>
      </c>
      <c r="C18" s="217"/>
      <c r="D18" s="218">
        <v>16681698</v>
      </c>
      <c r="E18" s="241">
        <v>734939</v>
      </c>
      <c r="F18" s="241">
        <v>152894548</v>
      </c>
      <c r="G18" s="241">
        <v>589833</v>
      </c>
      <c r="H18" s="218">
        <v>133219</v>
      </c>
      <c r="I18" s="241">
        <v>2806180</v>
      </c>
      <c r="J18" s="241">
        <v>332729</v>
      </c>
      <c r="K18" s="241">
        <v>1755535</v>
      </c>
      <c r="L18" s="210">
        <f>F18+(G18+H18+I18+J18)*10+K18</f>
        <v>193269693</v>
      </c>
      <c r="M18" s="210">
        <f>N18/N18*100</f>
        <v>100</v>
      </c>
      <c r="N18" s="210">
        <v>334051378</v>
      </c>
      <c r="O18" s="211">
        <f>(D18-E18)/L18</f>
        <v>0.08251039649553332</v>
      </c>
      <c r="P18" s="211">
        <v>0.04</v>
      </c>
      <c r="Q18" s="211" t="str">
        <f>IF(O18&gt;P18,"ДА","НЕТ")</f>
        <v>ДА</v>
      </c>
      <c r="R18" s="211">
        <f>O18</f>
        <v>0.08251039649553332</v>
      </c>
      <c r="S18" s="211" t="str">
        <f>IF(R18&gt;=0.04,"ДА","НЕТ")</f>
        <v>ДА</v>
      </c>
      <c r="T18" s="215">
        <v>6.47</v>
      </c>
      <c r="U18" s="215">
        <v>20.6</v>
      </c>
      <c r="V18" s="215">
        <v>38.37</v>
      </c>
      <c r="W18" s="215">
        <v>28.98</v>
      </c>
      <c r="X18" s="210" t="s">
        <v>26</v>
      </c>
      <c r="Y18" s="215" t="s">
        <v>29</v>
      </c>
      <c r="Z18" s="220" t="s">
        <v>26</v>
      </c>
      <c r="AA18" s="83"/>
      <c r="AB18" s="84"/>
    </row>
    <row r="19" spans="1:29" s="81" customFormat="1" ht="47.25" customHeight="1">
      <c r="A19" s="219">
        <v>7</v>
      </c>
      <c r="B19" s="217" t="s">
        <v>96</v>
      </c>
      <c r="C19" s="217"/>
      <c r="D19" s="218">
        <v>10040211</v>
      </c>
      <c r="E19" s="241">
        <v>2297893</v>
      </c>
      <c r="F19" s="241">
        <v>148901048</v>
      </c>
      <c r="G19" s="241">
        <v>301422</v>
      </c>
      <c r="H19" s="218">
        <v>17999</v>
      </c>
      <c r="I19" s="241">
        <v>813063</v>
      </c>
      <c r="J19" s="241">
        <v>2373796</v>
      </c>
      <c r="K19" s="241">
        <v>1493451</v>
      </c>
      <c r="L19" s="210">
        <f>F19+(G19+H19+I19+J19)*10+K19</f>
        <v>185457299</v>
      </c>
      <c r="M19" s="210">
        <f>N19/N19*100</f>
        <v>100</v>
      </c>
      <c r="N19" s="210">
        <v>174020801</v>
      </c>
      <c r="O19" s="211">
        <f>(D19-E19)/L19</f>
        <v>0.04174717329405299</v>
      </c>
      <c r="P19" s="211">
        <v>0.04</v>
      </c>
      <c r="Q19" s="211" t="str">
        <f>IF(O19&gt;P19,"ДА","НЕТ")</f>
        <v>ДА</v>
      </c>
      <c r="R19" s="211">
        <f>O19</f>
        <v>0.04174717329405299</v>
      </c>
      <c r="S19" s="211" t="str">
        <f>IF(R19&gt;=0.04,"ДА","НЕТ")</f>
        <v>ДА</v>
      </c>
      <c r="T19" s="215">
        <v>-5.58</v>
      </c>
      <c r="U19" s="215">
        <v>9.61</v>
      </c>
      <c r="V19" s="215">
        <v>72.1</v>
      </c>
      <c r="W19" s="215">
        <v>28.98</v>
      </c>
      <c r="X19" s="210" t="str">
        <f>IF(V19&gt;W19,"ДА","НЕТ")</f>
        <v>ДА</v>
      </c>
      <c r="Y19" s="215" t="s">
        <v>29</v>
      </c>
      <c r="Z19" s="220" t="s">
        <v>26</v>
      </c>
      <c r="AA19" s="85"/>
      <c r="AB19" s="84"/>
      <c r="AC19" s="86"/>
    </row>
    <row r="20" spans="1:28" s="81" customFormat="1" ht="46.5" customHeight="1">
      <c r="A20" s="219">
        <v>8</v>
      </c>
      <c r="B20" s="217" t="s">
        <v>97</v>
      </c>
      <c r="C20" s="217"/>
      <c r="D20" s="218">
        <v>23576438</v>
      </c>
      <c r="E20" s="241">
        <v>625325</v>
      </c>
      <c r="F20" s="241">
        <v>154668864</v>
      </c>
      <c r="G20" s="241">
        <v>920428</v>
      </c>
      <c r="H20" s="218">
        <v>107086</v>
      </c>
      <c r="I20" s="241">
        <v>7574189</v>
      </c>
      <c r="J20" s="241">
        <v>3528457</v>
      </c>
      <c r="K20" s="241">
        <v>5337359</v>
      </c>
      <c r="L20" s="210">
        <f>F20+(G20+H20+I20+J20)*10+K20</f>
        <v>281307823</v>
      </c>
      <c r="M20" s="210">
        <f>N20/N20*100</f>
        <v>100</v>
      </c>
      <c r="N20" s="210">
        <v>642761883</v>
      </c>
      <c r="O20" s="211">
        <f>(D20-E20)/L20</f>
        <v>0.08158718358856305</v>
      </c>
      <c r="P20" s="211">
        <v>0.04</v>
      </c>
      <c r="Q20" s="211" t="str">
        <f>IF(O20&gt;P20,"ДА","НЕТ")</f>
        <v>ДА</v>
      </c>
      <c r="R20" s="211">
        <f>O20</f>
        <v>0.08158718358856305</v>
      </c>
      <c r="S20" s="211" t="str">
        <f>IF(R20&gt;=0.04,"ДА","НЕТ")</f>
        <v>ДА</v>
      </c>
      <c r="T20" s="215">
        <v>7.51</v>
      </c>
      <c r="U20" s="215">
        <v>17.77</v>
      </c>
      <c r="V20" s="215">
        <v>52.53</v>
      </c>
      <c r="W20" s="215">
        <v>28.98</v>
      </c>
      <c r="X20" s="210" t="str">
        <f>IF(V20&gt;W20,"ДА","НЕТ")</f>
        <v>ДА</v>
      </c>
      <c r="Y20" s="215" t="s">
        <v>29</v>
      </c>
      <c r="Z20" s="220" t="s">
        <v>26</v>
      </c>
      <c r="AA20" s="83"/>
      <c r="AB20" s="84"/>
    </row>
    <row r="21" spans="1:28" s="81" customFormat="1" ht="47.25" customHeight="1">
      <c r="A21" s="219">
        <v>9</v>
      </c>
      <c r="B21" s="217" t="s">
        <v>98</v>
      </c>
      <c r="C21" s="217"/>
      <c r="D21" s="218">
        <v>1198625</v>
      </c>
      <c r="E21" s="241">
        <v>279405</v>
      </c>
      <c r="F21" s="241">
        <v>16581290</v>
      </c>
      <c r="G21" s="241">
        <v>134298</v>
      </c>
      <c r="H21" s="218">
        <v>10867</v>
      </c>
      <c r="I21" s="241">
        <v>28329</v>
      </c>
      <c r="J21" s="241">
        <v>371485</v>
      </c>
      <c r="K21" s="241">
        <v>238349</v>
      </c>
      <c r="L21" s="210">
        <f>F21+(G21+H21+I21+J21)*10+K21</f>
        <v>22269429</v>
      </c>
      <c r="M21" s="210">
        <f>N21/N21*100</f>
        <v>100</v>
      </c>
      <c r="N21" s="210">
        <v>23310455</v>
      </c>
      <c r="O21" s="211">
        <f>(D21-E21)/L21</f>
        <v>0.041277214606625076</v>
      </c>
      <c r="P21" s="211">
        <v>0.04</v>
      </c>
      <c r="Q21" s="211" t="str">
        <f>IF(O21&gt;P21,"ДА","НЕТ")</f>
        <v>ДА</v>
      </c>
      <c r="R21" s="211">
        <f>O21</f>
        <v>0.041277214606625076</v>
      </c>
      <c r="S21" s="211" t="str">
        <f>IF(R21&gt;=0.04,"ДА","НЕТ")</f>
        <v>ДА</v>
      </c>
      <c r="T21" s="215">
        <v>2.01</v>
      </c>
      <c r="U21" s="215">
        <v>12.04</v>
      </c>
      <c r="V21" s="215">
        <v>34.45</v>
      </c>
      <c r="W21" s="215">
        <v>28.98</v>
      </c>
      <c r="X21" s="210" t="str">
        <f>IF(V21&gt;W21,"ДА","НЕТ")</f>
        <v>ДА</v>
      </c>
      <c r="Y21" s="215" t="s">
        <v>26</v>
      </c>
      <c r="Z21" s="220" t="s">
        <v>26</v>
      </c>
      <c r="AA21" s="83"/>
      <c r="AB21" s="84"/>
    </row>
    <row r="22" spans="1:28" s="81" customFormat="1" ht="47.25" customHeight="1">
      <c r="A22" s="219">
        <v>10</v>
      </c>
      <c r="B22" s="217" t="s">
        <v>99</v>
      </c>
      <c r="C22" s="217"/>
      <c r="D22" s="218">
        <v>1653051</v>
      </c>
      <c r="E22" s="241">
        <v>74464</v>
      </c>
      <c r="F22" s="241">
        <v>20974175</v>
      </c>
      <c r="G22" s="241">
        <v>770234</v>
      </c>
      <c r="H22" s="218">
        <v>95751</v>
      </c>
      <c r="I22" s="241">
        <v>330232</v>
      </c>
      <c r="J22" s="241">
        <v>147688</v>
      </c>
      <c r="K22" s="241">
        <v>326870</v>
      </c>
      <c r="L22" s="210">
        <f>F22+(G22+H22+I22+J22)*10+K22</f>
        <v>34740095</v>
      </c>
      <c r="M22" s="210">
        <f>N22/N22*100</f>
        <v>100</v>
      </c>
      <c r="N22" s="210">
        <v>70133223</v>
      </c>
      <c r="O22" s="211">
        <f>(D22-E22)/L22</f>
        <v>0.045439916039377554</v>
      </c>
      <c r="P22" s="211">
        <v>0.04</v>
      </c>
      <c r="Q22" s="211" t="str">
        <f>IF(O22&gt;P22,"ДА","НЕТ")</f>
        <v>ДА</v>
      </c>
      <c r="R22" s="211">
        <f>O22</f>
        <v>0.045439916039377554</v>
      </c>
      <c r="S22" s="211" t="str">
        <f>IF(R22&gt;=0.04,"ДА","НЕТ")</f>
        <v>ДА</v>
      </c>
      <c r="T22" s="215">
        <v>6.25</v>
      </c>
      <c r="U22" s="215">
        <v>26.52</v>
      </c>
      <c r="V22" s="215">
        <v>43.28</v>
      </c>
      <c r="W22" s="215">
        <v>28.98</v>
      </c>
      <c r="X22" s="210" t="str">
        <f>IF(V22&gt;W22,"ДА","НЕТ")</f>
        <v>ДА</v>
      </c>
      <c r="Y22" s="215" t="s">
        <v>29</v>
      </c>
      <c r="Z22" s="220" t="s">
        <v>26</v>
      </c>
      <c r="AA22" s="83"/>
      <c r="AB22" s="84"/>
    </row>
    <row r="23" spans="1:28" s="81" customFormat="1" ht="47.25" customHeight="1">
      <c r="A23" s="219">
        <v>11</v>
      </c>
      <c r="B23" s="217" t="s">
        <v>36</v>
      </c>
      <c r="C23" s="217"/>
      <c r="D23" s="218">
        <v>2667210</v>
      </c>
      <c r="E23" s="241">
        <v>301362</v>
      </c>
      <c r="F23" s="241">
        <v>41009079</v>
      </c>
      <c r="G23" s="241">
        <v>444551</v>
      </c>
      <c r="H23" s="218">
        <v>60674</v>
      </c>
      <c r="I23" s="241">
        <v>445722</v>
      </c>
      <c r="J23" s="241">
        <v>84656</v>
      </c>
      <c r="K23" s="241">
        <v>294108</v>
      </c>
      <c r="L23" s="210">
        <f>F23+(G23+H23+I23+J23)*10+K23</f>
        <v>51659217</v>
      </c>
      <c r="M23" s="210">
        <f>N23/N23*100</f>
        <v>100</v>
      </c>
      <c r="N23" s="210">
        <v>68628608</v>
      </c>
      <c r="O23" s="211">
        <f>(D23-E23)/L23</f>
        <v>0.045797209818336966</v>
      </c>
      <c r="P23" s="211">
        <v>0.04</v>
      </c>
      <c r="Q23" s="211" t="str">
        <f>IF(O23&gt;P23,"ДА","НЕТ")</f>
        <v>ДА</v>
      </c>
      <c r="R23" s="211">
        <f>O23</f>
        <v>0.045797209818336966</v>
      </c>
      <c r="S23" s="211" t="str">
        <f>IF(R23&gt;=0.04,"ДА","НЕТ")</f>
        <v>ДА</v>
      </c>
      <c r="T23" s="215">
        <v>8.5</v>
      </c>
      <c r="U23" s="215">
        <v>19.05</v>
      </c>
      <c r="V23" s="215">
        <v>35.49</v>
      </c>
      <c r="W23" s="215">
        <v>28.98</v>
      </c>
      <c r="X23" s="210" t="str">
        <f>IF(V23&gt;W23,"ДА","НЕТ")</f>
        <v>ДА</v>
      </c>
      <c r="Y23" s="215" t="s">
        <v>26</v>
      </c>
      <c r="Z23" s="220" t="s">
        <v>26</v>
      </c>
      <c r="AA23" s="83"/>
      <c r="AB23" s="84"/>
    </row>
    <row r="24" spans="1:28" s="81" customFormat="1" ht="47.25" customHeight="1">
      <c r="A24" s="219">
        <v>12</v>
      </c>
      <c r="B24" s="217" t="s">
        <v>100</v>
      </c>
      <c r="C24" s="217"/>
      <c r="D24" s="218">
        <v>2571315</v>
      </c>
      <c r="E24" s="241">
        <v>81887</v>
      </c>
      <c r="F24" s="241">
        <v>25271978</v>
      </c>
      <c r="G24" s="241">
        <v>386474</v>
      </c>
      <c r="H24" s="218">
        <v>28258</v>
      </c>
      <c r="I24" s="241">
        <v>77998</v>
      </c>
      <c r="J24" s="241">
        <v>591869</v>
      </c>
      <c r="K24" s="241">
        <v>338485</v>
      </c>
      <c r="L24" s="210">
        <f>F24+(G24+H24+I24+J24)*10+K24</f>
        <v>36456453</v>
      </c>
      <c r="M24" s="210">
        <f>N24/N24*100</f>
        <v>100</v>
      </c>
      <c r="N24" s="210">
        <v>57567736</v>
      </c>
      <c r="O24" s="211">
        <f>(D24-E24)/L24</f>
        <v>0.06828497550214224</v>
      </c>
      <c r="P24" s="211">
        <v>0.04</v>
      </c>
      <c r="Q24" s="211" t="str">
        <f>IF(O24&gt;P24,"ДА","НЕТ")</f>
        <v>ДА</v>
      </c>
      <c r="R24" s="211">
        <f>O24</f>
        <v>0.06828497550214224</v>
      </c>
      <c r="S24" s="211" t="str">
        <f>IF(R24&gt;=0.04,"ДА","НЕТ")</f>
        <v>ДА</v>
      </c>
      <c r="T24" s="215">
        <v>4.84</v>
      </c>
      <c r="U24" s="215">
        <v>16.28</v>
      </c>
      <c r="V24" s="215">
        <v>44.8</v>
      </c>
      <c r="W24" s="215">
        <v>28.98</v>
      </c>
      <c r="X24" s="210" t="str">
        <f>IF(V24&gt;W24,"ДА","НЕТ")</f>
        <v>ДА</v>
      </c>
      <c r="Y24" s="215" t="s">
        <v>29</v>
      </c>
      <c r="Z24" s="220" t="s">
        <v>26</v>
      </c>
      <c r="AA24" s="83"/>
      <c r="AB24" s="84"/>
    </row>
    <row r="25" spans="1:28" s="81" customFormat="1" ht="47.25" customHeight="1">
      <c r="A25" s="219">
        <v>13</v>
      </c>
      <c r="B25" s="217" t="s">
        <v>101</v>
      </c>
      <c r="C25" s="217"/>
      <c r="D25" s="218">
        <v>2708373</v>
      </c>
      <c r="E25" s="241">
        <v>71273</v>
      </c>
      <c r="F25" s="241">
        <v>40245550</v>
      </c>
      <c r="G25" s="241">
        <v>378437</v>
      </c>
      <c r="H25" s="218">
        <v>47846</v>
      </c>
      <c r="I25" s="241">
        <v>135499</v>
      </c>
      <c r="J25" s="241">
        <v>110580</v>
      </c>
      <c r="K25" s="241">
        <v>397640</v>
      </c>
      <c r="L25" s="210">
        <f>F25+(G25+H25+I25+J25)*10+K25</f>
        <v>47366810</v>
      </c>
      <c r="M25" s="210">
        <f>N25/N25*100</f>
        <v>100</v>
      </c>
      <c r="N25" s="210">
        <v>96995187</v>
      </c>
      <c r="O25" s="211">
        <f>(D25-E25)/L25</f>
        <v>0.05567400464586912</v>
      </c>
      <c r="P25" s="211">
        <v>0.04</v>
      </c>
      <c r="Q25" s="211" t="str">
        <f>IF(O25&gt;P25,"ДА","НЕТ")</f>
        <v>ДА</v>
      </c>
      <c r="R25" s="211">
        <f>O25</f>
        <v>0.05567400464586912</v>
      </c>
      <c r="S25" s="211" t="str">
        <f>IF(R25&gt;=0.04,"ДА","НЕТ")</f>
        <v>ДА</v>
      </c>
      <c r="T25" s="215">
        <v>6.18</v>
      </c>
      <c r="U25" s="215">
        <v>20.44</v>
      </c>
      <c r="V25" s="215">
        <v>52.23</v>
      </c>
      <c r="W25" s="215">
        <v>28.98</v>
      </c>
      <c r="X25" s="210" t="str">
        <f>IF(V25&gt;W25,"ДА","НЕТ")</f>
        <v>ДА</v>
      </c>
      <c r="Y25" s="215" t="s">
        <v>29</v>
      </c>
      <c r="Z25" s="220" t="s">
        <v>26</v>
      </c>
      <c r="AA25" s="83"/>
      <c r="AB25" s="84"/>
    </row>
    <row r="26" spans="1:28" s="81" customFormat="1" ht="47.25" customHeight="1">
      <c r="A26" s="297">
        <v>14</v>
      </c>
      <c r="B26" s="311" t="s">
        <v>37</v>
      </c>
      <c r="C26" s="311"/>
      <c r="D26" s="300">
        <v>911506</v>
      </c>
      <c r="E26" s="312">
        <v>36655</v>
      </c>
      <c r="F26" s="312">
        <v>11141732</v>
      </c>
      <c r="G26" s="312">
        <v>396097</v>
      </c>
      <c r="H26" s="300">
        <v>29095</v>
      </c>
      <c r="I26" s="312">
        <v>34919</v>
      </c>
      <c r="J26" s="312">
        <v>132685</v>
      </c>
      <c r="K26" s="312">
        <v>0</v>
      </c>
      <c r="L26" s="299">
        <f>F26+(G26+H26+I26+J26)*10+K26</f>
        <v>17069692</v>
      </c>
      <c r="M26" s="299">
        <f>N26/N26*100</f>
        <v>100</v>
      </c>
      <c r="N26" s="299">
        <v>53586398</v>
      </c>
      <c r="O26" s="301">
        <f>(D26-E26)/L26</f>
        <v>0.05125171561384939</v>
      </c>
      <c r="P26" s="301">
        <v>0.04</v>
      </c>
      <c r="Q26" s="301" t="str">
        <f>IF(O26&gt;P26,"ДА","НЕТ")</f>
        <v>ДА</v>
      </c>
      <c r="R26" s="301">
        <f>O26</f>
        <v>0.05125171561384939</v>
      </c>
      <c r="S26" s="301" t="str">
        <f>IF(R26&gt;=0.04,"ДА","НЕТ")</f>
        <v>ДА</v>
      </c>
      <c r="T26" s="302">
        <v>5.98463022491027</v>
      </c>
      <c r="U26" s="302">
        <v>31.58070068983585</v>
      </c>
      <c r="V26" s="302" t="s">
        <v>29</v>
      </c>
      <c r="W26" s="302">
        <v>28.98</v>
      </c>
      <c r="X26" s="299" t="s">
        <v>29</v>
      </c>
      <c r="Y26" s="302" t="s">
        <v>29</v>
      </c>
      <c r="Z26" s="303" t="s">
        <v>26</v>
      </c>
      <c r="AA26" s="83"/>
      <c r="AB26" s="84"/>
    </row>
    <row r="27" spans="1:26" s="87" customFormat="1" ht="47.25" customHeight="1">
      <c r="A27" s="304" t="s">
        <v>38</v>
      </c>
      <c r="B27" s="304"/>
      <c r="C27" s="304"/>
      <c r="D27" s="202" t="s">
        <v>39</v>
      </c>
      <c r="E27" s="202" t="s">
        <v>39</v>
      </c>
      <c r="F27" s="202" t="s">
        <v>39</v>
      </c>
      <c r="G27" s="202" t="s">
        <v>39</v>
      </c>
      <c r="H27" s="202" t="s">
        <v>39</v>
      </c>
      <c r="I27" s="202" t="s">
        <v>39</v>
      </c>
      <c r="J27" s="202" t="s">
        <v>39</v>
      </c>
      <c r="K27" s="202" t="s">
        <v>39</v>
      </c>
      <c r="L27" s="202" t="s">
        <v>39</v>
      </c>
      <c r="M27" s="202"/>
      <c r="N27" s="202" t="s">
        <v>39</v>
      </c>
      <c r="O27" s="202" t="s">
        <v>39</v>
      </c>
      <c r="P27" s="202" t="s">
        <v>39</v>
      </c>
      <c r="Q27" s="202" t="s">
        <v>39</v>
      </c>
      <c r="R27" s="202" t="s">
        <v>39</v>
      </c>
      <c r="S27" s="202" t="s">
        <v>39</v>
      </c>
      <c r="T27" s="206">
        <v>5.47</v>
      </c>
      <c r="U27" s="206">
        <v>16.43</v>
      </c>
      <c r="V27" s="206">
        <v>43.63</v>
      </c>
      <c r="W27" s="202" t="s">
        <v>39</v>
      </c>
      <c r="X27" s="202" t="s">
        <v>39</v>
      </c>
      <c r="Y27" s="202" t="s">
        <v>39</v>
      </c>
      <c r="Z27" s="202" t="s">
        <v>39</v>
      </c>
    </row>
    <row r="28" spans="1:26" s="87" customFormat="1" ht="47.25" customHeight="1">
      <c r="A28" s="295" t="s">
        <v>40</v>
      </c>
      <c r="B28" s="295"/>
      <c r="C28" s="295"/>
      <c r="D28" s="296" t="s">
        <v>39</v>
      </c>
      <c r="E28" s="296" t="s">
        <v>39</v>
      </c>
      <c r="F28" s="296" t="s">
        <v>39</v>
      </c>
      <c r="G28" s="296" t="s">
        <v>39</v>
      </c>
      <c r="H28" s="296" t="s">
        <v>39</v>
      </c>
      <c r="I28" s="296" t="s">
        <v>39</v>
      </c>
      <c r="J28" s="296" t="s">
        <v>39</v>
      </c>
      <c r="K28" s="296" t="s">
        <v>39</v>
      </c>
      <c r="L28" s="296" t="s">
        <v>39</v>
      </c>
      <c r="M28" s="296"/>
      <c r="N28" s="296" t="s">
        <v>39</v>
      </c>
      <c r="O28" s="296" t="s">
        <v>39</v>
      </c>
      <c r="P28" s="296" t="s">
        <v>39</v>
      </c>
      <c r="Q28" s="296" t="s">
        <v>39</v>
      </c>
      <c r="R28" s="296" t="s">
        <v>39</v>
      </c>
      <c r="S28" s="296" t="s">
        <v>39</v>
      </c>
      <c r="T28" s="296" t="s">
        <v>39</v>
      </c>
      <c r="U28" s="296" t="s">
        <v>39</v>
      </c>
      <c r="V28" s="244">
        <v>41.41</v>
      </c>
      <c r="W28" s="296" t="s">
        <v>39</v>
      </c>
      <c r="X28" s="296" t="s">
        <v>39</v>
      </c>
      <c r="Y28" s="296" t="s">
        <v>39</v>
      </c>
      <c r="Z28" s="296" t="s">
        <v>39</v>
      </c>
    </row>
    <row r="29" spans="1:26" s="87" customFormat="1" ht="11.25" customHeight="1">
      <c r="A29" s="21"/>
      <c r="B29" s="21"/>
      <c r="C29" s="21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88"/>
      <c r="X29" s="88"/>
      <c r="Y29" s="88"/>
      <c r="Z29" s="88"/>
    </row>
    <row r="30" spans="1:26" s="87" customFormat="1" ht="15.75" customHeight="1">
      <c r="A30" s="90" t="s">
        <v>41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21"/>
      <c r="N30" s="21"/>
      <c r="O30" s="14"/>
      <c r="P30" s="14"/>
      <c r="Q30" s="14"/>
      <c r="R30" s="14"/>
      <c r="S30" s="14"/>
      <c r="T30" s="89"/>
      <c r="U30" s="89"/>
      <c r="V30" s="89"/>
      <c r="W30" s="89"/>
      <c r="X30" s="89"/>
      <c r="Y30" s="89"/>
      <c r="Z30" s="89"/>
    </row>
    <row r="31" spans="1:26" s="87" customFormat="1" ht="36.75" customHeight="1">
      <c r="A31" s="9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92"/>
      <c r="M31" s="92"/>
      <c r="N31" s="21"/>
      <c r="O31" s="14"/>
      <c r="P31" s="14"/>
      <c r="Q31" s="14"/>
      <c r="R31" s="14"/>
      <c r="S31" s="14"/>
      <c r="T31" s="89"/>
      <c r="U31" s="93">
        <v>1</v>
      </c>
      <c r="V31" s="15" t="s">
        <v>42</v>
      </c>
      <c r="W31" s="16"/>
      <c r="X31" s="16"/>
      <c r="Y31" s="16"/>
      <c r="Z31" s="17">
        <v>12</v>
      </c>
    </row>
    <row r="32" spans="1:26" s="87" customFormat="1" ht="45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4"/>
      <c r="Q32" s="14"/>
      <c r="R32" s="14"/>
      <c r="S32" s="14"/>
      <c r="T32" s="89"/>
      <c r="U32" s="95"/>
      <c r="V32" s="18" t="s">
        <v>43</v>
      </c>
      <c r="W32" s="19"/>
      <c r="X32" s="19"/>
      <c r="Y32" s="19"/>
      <c r="Z32" s="20">
        <v>0</v>
      </c>
    </row>
    <row r="33" spans="1:26" s="87" customFormat="1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4"/>
      <c r="P33" s="14"/>
      <c r="Q33" s="14"/>
      <c r="R33" s="14"/>
      <c r="S33" s="14"/>
      <c r="T33" s="89"/>
      <c r="U33" s="93">
        <v>2</v>
      </c>
      <c r="V33" s="22" t="s">
        <v>44</v>
      </c>
      <c r="W33" s="96"/>
      <c r="X33" s="96"/>
      <c r="Y33" s="96"/>
      <c r="Z33" s="17">
        <v>13</v>
      </c>
    </row>
    <row r="34" spans="1:26" s="87" customFormat="1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4"/>
      <c r="P34" s="14"/>
      <c r="Q34" s="14"/>
      <c r="R34" s="14"/>
      <c r="S34" s="14"/>
      <c r="T34" s="89"/>
      <c r="U34" s="95"/>
      <c r="V34" s="23" t="s">
        <v>45</v>
      </c>
      <c r="W34" s="97"/>
      <c r="X34" s="97"/>
      <c r="Y34" s="97"/>
      <c r="Z34" s="20">
        <v>0</v>
      </c>
    </row>
    <row r="35" spans="21:26" ht="15.75" customHeight="1">
      <c r="U35" s="93">
        <v>3</v>
      </c>
      <c r="V35" s="22" t="s">
        <v>46</v>
      </c>
      <c r="W35" s="96"/>
      <c r="X35" s="96"/>
      <c r="Y35" s="96"/>
      <c r="Z35" s="17">
        <v>13</v>
      </c>
    </row>
    <row r="36" spans="21:26" ht="14.25" customHeight="1">
      <c r="U36" s="95"/>
      <c r="V36" s="23" t="s">
        <v>47</v>
      </c>
      <c r="W36" s="97"/>
      <c r="X36" s="97"/>
      <c r="Y36" s="97"/>
      <c r="Z36" s="20">
        <v>0</v>
      </c>
    </row>
    <row r="37" spans="21:26" ht="15.75" customHeight="1">
      <c r="U37" s="98"/>
      <c r="V37" s="25"/>
      <c r="W37" s="99"/>
      <c r="X37" s="99"/>
      <c r="Y37" s="99"/>
      <c r="Z37" s="26"/>
    </row>
    <row r="38" spans="1:26" ht="54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5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</sheetData>
  <sheetProtection/>
  <mergeCells count="97">
    <mergeCell ref="B23:C23"/>
    <mergeCell ref="B22:C22"/>
    <mergeCell ref="Y8:Y9"/>
    <mergeCell ref="Y11:Y12"/>
    <mergeCell ref="O8:O9"/>
    <mergeCell ref="O11:O12"/>
    <mergeCell ref="R8:R10"/>
    <mergeCell ref="P8:P9"/>
    <mergeCell ref="Q11:Q12"/>
    <mergeCell ref="B24:C24"/>
    <mergeCell ref="Z8:Z10"/>
    <mergeCell ref="Z11:Z13"/>
    <mergeCell ref="X11:X13"/>
    <mergeCell ref="W11:W13"/>
    <mergeCell ref="U11:U13"/>
    <mergeCell ref="V11:V13"/>
    <mergeCell ref="V8:V10"/>
    <mergeCell ref="R11:R13"/>
    <mergeCell ref="Z16:Z17"/>
    <mergeCell ref="A16:A17"/>
    <mergeCell ref="B4:C6"/>
    <mergeCell ref="B14:C14"/>
    <mergeCell ref="B15:C15"/>
    <mergeCell ref="B16:C16"/>
    <mergeCell ref="A8:A10"/>
    <mergeCell ref="A11:A13"/>
    <mergeCell ref="B8:B9"/>
    <mergeCell ref="Q8:Q9"/>
    <mergeCell ref="B11:B12"/>
    <mergeCell ref="V36:Y36"/>
    <mergeCell ref="V31:Y31"/>
    <mergeCell ref="V32:Y32"/>
    <mergeCell ref="B17:C17"/>
    <mergeCell ref="B26:C26"/>
    <mergeCell ref="B25:C25"/>
    <mergeCell ref="B18:C18"/>
    <mergeCell ref="B19:C19"/>
    <mergeCell ref="B20:C20"/>
    <mergeCell ref="B21:C21"/>
    <mergeCell ref="Y4:Y6"/>
    <mergeCell ref="X5:X6"/>
    <mergeCell ref="X8:X10"/>
    <mergeCell ref="A38:Z38"/>
    <mergeCell ref="U31:U32"/>
    <mergeCell ref="U33:U34"/>
    <mergeCell ref="U35:U36"/>
    <mergeCell ref="V33:Y33"/>
    <mergeCell ref="V34:Y34"/>
    <mergeCell ref="V35:Y35"/>
    <mergeCell ref="W5:W6"/>
    <mergeCell ref="S8:S10"/>
    <mergeCell ref="P11:P12"/>
    <mergeCell ref="G5:J5"/>
    <mergeCell ref="P5:P6"/>
    <mergeCell ref="R5:R6"/>
    <mergeCell ref="S5:S6"/>
    <mergeCell ref="T8:T10"/>
    <mergeCell ref="U8:U10"/>
    <mergeCell ref="D5:D6"/>
    <mergeCell ref="A4:A6"/>
    <mergeCell ref="T4:X4"/>
    <mergeCell ref="D4:S4"/>
    <mergeCell ref="Q5:Q6"/>
    <mergeCell ref="K5:K6"/>
    <mergeCell ref="L5:L6"/>
    <mergeCell ref="N5:N6"/>
    <mergeCell ref="O5:O6"/>
    <mergeCell ref="T5:T6"/>
    <mergeCell ref="X14:X15"/>
    <mergeCell ref="S14:S15"/>
    <mergeCell ref="T14:T15"/>
    <mergeCell ref="U14:U15"/>
    <mergeCell ref="V14:V15"/>
    <mergeCell ref="W14:W15"/>
    <mergeCell ref="T11:T13"/>
    <mergeCell ref="W8:W10"/>
    <mergeCell ref="S11:S13"/>
    <mergeCell ref="Z4:Z6"/>
    <mergeCell ref="A27:C27"/>
    <mergeCell ref="A28:C28"/>
    <mergeCell ref="S16:S17"/>
    <mergeCell ref="X16:X17"/>
    <mergeCell ref="T16:T17"/>
    <mergeCell ref="U16:U17"/>
    <mergeCell ref="V16:V17"/>
    <mergeCell ref="W16:W17"/>
    <mergeCell ref="A14:A15"/>
    <mergeCell ref="A2:Z2"/>
    <mergeCell ref="A39:O39"/>
    <mergeCell ref="A30:L30"/>
    <mergeCell ref="R14:R15"/>
    <mergeCell ref="R16:R17"/>
    <mergeCell ref="Z14:Z15"/>
    <mergeCell ref="E5:E6"/>
    <mergeCell ref="F5:F6"/>
    <mergeCell ref="U5:U6"/>
    <mergeCell ref="V5:V6"/>
  </mergeCells>
  <printOptions/>
  <pageMargins left="0.23" right="0.16" top="0.17" bottom="0.16" header="0.27" footer="0.3"/>
  <pageSetup fitToHeight="1" fitToWidth="1" horizontalDpi="600" verticalDpi="600" orientation="landscape" paperSize="8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9"/>
  <sheetViews>
    <sheetView zoomScale="75" zoomScaleNormal="75" zoomScalePageLayoutView="0" workbookViewId="0" topLeftCell="A1">
      <selection activeCell="A4" sqref="A4:A6"/>
    </sheetView>
  </sheetViews>
  <sheetFormatPr defaultColWidth="9.00390625" defaultRowHeight="12.75"/>
  <cols>
    <col min="1" max="2" width="7.625" style="74" customWidth="1"/>
    <col min="3" max="3" width="33.375" style="24" customWidth="1"/>
    <col min="4" max="6" width="16.00390625" style="24" customWidth="1"/>
    <col min="7" max="7" width="17.25390625" style="24" customWidth="1"/>
    <col min="8" max="11" width="16.00390625" style="24" customWidth="1"/>
    <col min="12" max="12" width="18.75390625" style="24" customWidth="1"/>
    <col min="13" max="13" width="18.75390625" style="24" hidden="1" customWidth="1"/>
    <col min="14" max="14" width="18.75390625" style="24" customWidth="1"/>
    <col min="15" max="18" width="15.375" style="24" customWidth="1"/>
    <col min="19" max="19" width="15.00390625" style="24" customWidth="1"/>
    <col min="20" max="23" width="14.75390625" style="24" customWidth="1"/>
    <col min="24" max="24" width="14.25390625" style="24" customWidth="1"/>
    <col min="25" max="25" width="17.00390625" style="24" customWidth="1"/>
    <col min="26" max="26" width="15.75390625" style="24" customWidth="1"/>
    <col min="27" max="27" width="18.375" style="24" customWidth="1"/>
    <col min="28" max="28" width="14.25390625" style="24" customWidth="1"/>
    <col min="29" max="16384" width="9.125" style="24" customWidth="1"/>
  </cols>
  <sheetData>
    <row r="2" spans="1:26" ht="42" customHeight="1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3:26" ht="15.75">
      <c r="C3" s="75"/>
      <c r="D3" s="75"/>
      <c r="E3" s="75"/>
      <c r="F3" s="75"/>
      <c r="G3" s="75"/>
      <c r="H3" s="75"/>
      <c r="I3" s="75"/>
      <c r="J3" s="75"/>
      <c r="K3" s="75"/>
      <c r="S3" s="76"/>
      <c r="T3" s="76"/>
      <c r="U3" s="76"/>
      <c r="Z3" s="76" t="s">
        <v>0</v>
      </c>
    </row>
    <row r="4" spans="1:26" ht="18.75" customHeight="1">
      <c r="A4" s="77" t="s">
        <v>1</v>
      </c>
      <c r="B4" s="77" t="s">
        <v>2</v>
      </c>
      <c r="C4" s="77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4</v>
      </c>
      <c r="U4" s="78"/>
      <c r="V4" s="78"/>
      <c r="W4" s="78"/>
      <c r="X4" s="78"/>
      <c r="Y4" s="77" t="s">
        <v>5</v>
      </c>
      <c r="Z4" s="77" t="s">
        <v>6</v>
      </c>
    </row>
    <row r="5" spans="1:26" ht="18.75" customHeight="1">
      <c r="A5" s="77"/>
      <c r="B5" s="77"/>
      <c r="C5" s="77"/>
      <c r="D5" s="77" t="s">
        <v>7</v>
      </c>
      <c r="E5" s="77" t="s">
        <v>8</v>
      </c>
      <c r="F5" s="77" t="s">
        <v>9</v>
      </c>
      <c r="G5" s="78" t="s">
        <v>10</v>
      </c>
      <c r="H5" s="78"/>
      <c r="I5" s="78"/>
      <c r="J5" s="78"/>
      <c r="K5" s="77" t="s">
        <v>11</v>
      </c>
      <c r="L5" s="77" t="s">
        <v>12</v>
      </c>
      <c r="M5" s="79"/>
      <c r="N5" s="77" t="s">
        <v>13</v>
      </c>
      <c r="O5" s="77" t="s">
        <v>68</v>
      </c>
      <c r="P5" s="77" t="s">
        <v>15</v>
      </c>
      <c r="Q5" s="77" t="s">
        <v>16</v>
      </c>
      <c r="R5" s="77" t="s">
        <v>17</v>
      </c>
      <c r="S5" s="77" t="s">
        <v>18</v>
      </c>
      <c r="T5" s="77" t="s">
        <v>79</v>
      </c>
      <c r="U5" s="77" t="s">
        <v>78</v>
      </c>
      <c r="V5" s="77" t="s">
        <v>77</v>
      </c>
      <c r="W5" s="77" t="s">
        <v>19</v>
      </c>
      <c r="X5" s="77" t="s">
        <v>20</v>
      </c>
      <c r="Y5" s="77"/>
      <c r="Z5" s="77"/>
    </row>
    <row r="6" spans="1:26" s="81" customFormat="1" ht="120" customHeight="1">
      <c r="A6" s="77"/>
      <c r="B6" s="77"/>
      <c r="C6" s="77"/>
      <c r="D6" s="77"/>
      <c r="E6" s="77"/>
      <c r="F6" s="77"/>
      <c r="G6" s="79" t="s">
        <v>48</v>
      </c>
      <c r="H6" s="79" t="s">
        <v>21</v>
      </c>
      <c r="I6" s="80" t="s">
        <v>22</v>
      </c>
      <c r="J6" s="80" t="s">
        <v>23</v>
      </c>
      <c r="K6" s="77"/>
      <c r="L6" s="77"/>
      <c r="M6" s="79" t="s">
        <v>67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s="81" customFormat="1" ht="24" customHeight="1">
      <c r="A7" s="82">
        <v>1</v>
      </c>
      <c r="B7" s="82"/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/>
      <c r="N7" s="82">
        <v>12</v>
      </c>
      <c r="O7" s="82">
        <v>13</v>
      </c>
      <c r="P7" s="82">
        <v>14</v>
      </c>
      <c r="Q7" s="82"/>
      <c r="R7" s="82">
        <v>15</v>
      </c>
      <c r="S7" s="82">
        <v>16</v>
      </c>
      <c r="T7" s="82">
        <v>17</v>
      </c>
      <c r="U7" s="82">
        <v>18</v>
      </c>
      <c r="V7" s="82">
        <v>19</v>
      </c>
      <c r="W7" s="82">
        <v>20</v>
      </c>
      <c r="X7" s="82">
        <v>21</v>
      </c>
      <c r="Y7" s="82">
        <v>22</v>
      </c>
      <c r="Z7" s="82">
        <v>23</v>
      </c>
    </row>
    <row r="8" spans="1:26" s="81" customFormat="1" ht="47.25" customHeight="1">
      <c r="A8" s="290">
        <v>1</v>
      </c>
      <c r="B8" s="305" t="s">
        <v>66</v>
      </c>
      <c r="C8" s="291" t="s">
        <v>24</v>
      </c>
      <c r="D8" s="201">
        <v>4192577</v>
      </c>
      <c r="E8" s="201">
        <v>134795</v>
      </c>
      <c r="F8" s="201">
        <f>F9+F12</f>
        <v>114051158</v>
      </c>
      <c r="G8" s="201">
        <f>G9+G12</f>
        <v>2724018</v>
      </c>
      <c r="H8" s="201">
        <f>H9+H12</f>
        <v>160012</v>
      </c>
      <c r="I8" s="201">
        <f>I9+I12</f>
        <v>2011099</v>
      </c>
      <c r="J8" s="201">
        <f>J9+J12</f>
        <v>3876767</v>
      </c>
      <c r="K8" s="201">
        <f>K9+K12</f>
        <v>5055244</v>
      </c>
      <c r="L8" s="201">
        <f>L9+L12</f>
        <v>206825362</v>
      </c>
      <c r="M8" s="201" t="s">
        <v>39</v>
      </c>
      <c r="N8" s="201">
        <f>N9+N12</f>
        <v>339955066</v>
      </c>
      <c r="O8" s="203">
        <f>(D9-E9)/L9</f>
        <v>0.01966307456459066</v>
      </c>
      <c r="P8" s="203">
        <f>0.01*0.4</f>
        <v>0.004</v>
      </c>
      <c r="Q8" s="203" t="str">
        <f>IF(O8&gt;P8,"ДА","НЕТ")</f>
        <v>ДА</v>
      </c>
      <c r="R8" s="203">
        <f>O8+O10</f>
        <v>0.043506633640818734</v>
      </c>
      <c r="S8" s="204" t="str">
        <f>IF(R8&gt;=0.01,"ДА","НЕТ")</f>
        <v>ДА</v>
      </c>
      <c r="T8" s="205">
        <v>5.64</v>
      </c>
      <c r="U8" s="205">
        <v>9.13</v>
      </c>
      <c r="V8" s="205">
        <v>30.3</v>
      </c>
      <c r="W8" s="205">
        <v>28.82</v>
      </c>
      <c r="X8" s="204" t="str">
        <f>IF(V8&gt;W8,"ДА","НЕТ")</f>
        <v>ДА</v>
      </c>
      <c r="Y8" s="205" t="s">
        <v>29</v>
      </c>
      <c r="Z8" s="207" t="s">
        <v>26</v>
      </c>
    </row>
    <row r="9" spans="1:28" s="81" customFormat="1" ht="47.25" customHeight="1">
      <c r="A9" s="292"/>
      <c r="B9" s="306"/>
      <c r="C9" s="307" t="s">
        <v>27</v>
      </c>
      <c r="D9" s="210">
        <f>$M$9*D8/100</f>
        <v>3620678.9367030906</v>
      </c>
      <c r="E9" s="210">
        <f>$M$9*E8/100</f>
        <v>116407.97945342281</v>
      </c>
      <c r="F9" s="218">
        <f>F10</f>
        <v>99424568</v>
      </c>
      <c r="G9" s="218">
        <f>G10</f>
        <v>2258723</v>
      </c>
      <c r="H9" s="218">
        <f>H10</f>
        <v>140348</v>
      </c>
      <c r="I9" s="218">
        <f>I10</f>
        <v>1844006</v>
      </c>
      <c r="J9" s="218">
        <f>J10</f>
        <v>3383286</v>
      </c>
      <c r="K9" s="210">
        <v>2527622</v>
      </c>
      <c r="L9" s="210">
        <f>F9+(G9+H9+I9+J9)*10+K9</f>
        <v>178215820</v>
      </c>
      <c r="M9" s="210">
        <f>N9/N8*100</f>
        <v>86.35927108084337</v>
      </c>
      <c r="N9" s="218">
        <f>N10</f>
        <v>293582717</v>
      </c>
      <c r="O9" s="212"/>
      <c r="P9" s="212"/>
      <c r="Q9" s="212"/>
      <c r="R9" s="212"/>
      <c r="S9" s="213"/>
      <c r="T9" s="214"/>
      <c r="U9" s="214"/>
      <c r="V9" s="214"/>
      <c r="W9" s="214"/>
      <c r="X9" s="213"/>
      <c r="Y9" s="214"/>
      <c r="Z9" s="216"/>
      <c r="AA9" s="83"/>
      <c r="AB9" s="84"/>
    </row>
    <row r="10" spans="1:28" s="81" customFormat="1" ht="47.25" customHeight="1">
      <c r="A10" s="292"/>
      <c r="B10" s="308" t="s">
        <v>65</v>
      </c>
      <c r="C10" s="307" t="s">
        <v>27</v>
      </c>
      <c r="D10" s="218">
        <v>6047621</v>
      </c>
      <c r="E10" s="210">
        <v>1832885</v>
      </c>
      <c r="F10" s="218">
        <v>99424568</v>
      </c>
      <c r="G10" s="218">
        <v>2258723</v>
      </c>
      <c r="H10" s="218">
        <v>140348</v>
      </c>
      <c r="I10" s="210">
        <v>1844006</v>
      </c>
      <c r="J10" s="210">
        <v>3383286</v>
      </c>
      <c r="K10" s="210">
        <v>1078030</v>
      </c>
      <c r="L10" s="210">
        <f>F10+(G10+H10+I10+J10)*10+K10</f>
        <v>176766228</v>
      </c>
      <c r="M10" s="210" t="s">
        <v>39</v>
      </c>
      <c r="N10" s="210">
        <v>293582717</v>
      </c>
      <c r="O10" s="211">
        <f>(D10-E10)/L10</f>
        <v>0.02384355907622807</v>
      </c>
      <c r="P10" s="211">
        <f>0.01*0.6</f>
        <v>0.006</v>
      </c>
      <c r="Q10" s="211" t="str">
        <f>IF(O10&gt;=P10,"ДА","НЕТ")</f>
        <v>ДА</v>
      </c>
      <c r="R10" s="212"/>
      <c r="S10" s="213"/>
      <c r="T10" s="214"/>
      <c r="U10" s="214"/>
      <c r="V10" s="214"/>
      <c r="W10" s="214"/>
      <c r="X10" s="213"/>
      <c r="Y10" s="215" t="s">
        <v>29</v>
      </c>
      <c r="Z10" s="216"/>
      <c r="AA10" s="83"/>
      <c r="AB10" s="84"/>
    </row>
    <row r="11" spans="1:28" s="81" customFormat="1" ht="47.25" customHeight="1">
      <c r="A11" s="292">
        <v>2</v>
      </c>
      <c r="B11" s="306" t="s">
        <v>66</v>
      </c>
      <c r="C11" s="309" t="s">
        <v>24</v>
      </c>
      <c r="D11" s="210">
        <f>D8</f>
        <v>4192577</v>
      </c>
      <c r="E11" s="210">
        <f>E8</f>
        <v>134795</v>
      </c>
      <c r="F11" s="210">
        <f>F8</f>
        <v>114051158</v>
      </c>
      <c r="G11" s="210">
        <f>G8</f>
        <v>2724018</v>
      </c>
      <c r="H11" s="210">
        <f>H8</f>
        <v>160012</v>
      </c>
      <c r="I11" s="210">
        <f>I8</f>
        <v>2011099</v>
      </c>
      <c r="J11" s="210">
        <f>J8</f>
        <v>3876767</v>
      </c>
      <c r="K11" s="210">
        <f>K8</f>
        <v>5055244</v>
      </c>
      <c r="L11" s="210">
        <f>L8</f>
        <v>206825362</v>
      </c>
      <c r="M11" s="210" t="s">
        <v>39</v>
      </c>
      <c r="N11" s="210">
        <f>N8</f>
        <v>339955066</v>
      </c>
      <c r="O11" s="212">
        <f>(D12-E12)/L12</f>
        <v>0.019347078074522555</v>
      </c>
      <c r="P11" s="212">
        <f>0.04*0.2</f>
        <v>0.008</v>
      </c>
      <c r="Q11" s="212" t="str">
        <f>IF(O11&gt;P11,"ДА","НЕТ")</f>
        <v>ДА</v>
      </c>
      <c r="R11" s="212">
        <f>O11+O13</f>
        <v>0.05136895376465579</v>
      </c>
      <c r="S11" s="213" t="str">
        <f>IF(R11&gt;=0.04,"ДА","НЕТ")</f>
        <v>ДА</v>
      </c>
      <c r="T11" s="214">
        <v>1.75</v>
      </c>
      <c r="U11" s="214">
        <v>12.12</v>
      </c>
      <c r="V11" s="214">
        <v>40.74</v>
      </c>
      <c r="W11" s="214">
        <v>28.82</v>
      </c>
      <c r="X11" s="213" t="str">
        <f>IF(V11&gt;W11,"ДА","НЕТ")</f>
        <v>ДА</v>
      </c>
      <c r="Y11" s="214" t="s">
        <v>29</v>
      </c>
      <c r="Z11" s="216" t="s">
        <v>26</v>
      </c>
      <c r="AA11" s="83"/>
      <c r="AB11" s="84"/>
    </row>
    <row r="12" spans="1:28" s="81" customFormat="1" ht="47.25" customHeight="1">
      <c r="A12" s="292"/>
      <c r="B12" s="306"/>
      <c r="C12" s="310" t="s">
        <v>64</v>
      </c>
      <c r="D12" s="210">
        <f>$M$12*D11/100</f>
        <v>571898.0632969093</v>
      </c>
      <c r="E12" s="210">
        <f>$M$12*E11/100</f>
        <v>18387.020546577176</v>
      </c>
      <c r="F12" s="218">
        <f>F13</f>
        <v>14626590</v>
      </c>
      <c r="G12" s="218">
        <f>G13</f>
        <v>465295</v>
      </c>
      <c r="H12" s="218">
        <f>H13</f>
        <v>19664</v>
      </c>
      <c r="I12" s="218">
        <f>I13</f>
        <v>167093</v>
      </c>
      <c r="J12" s="218">
        <f>J13</f>
        <v>493481</v>
      </c>
      <c r="K12" s="210">
        <v>2527622</v>
      </c>
      <c r="L12" s="210">
        <f>F12+(G12+H12+I12+J12)*10+K12</f>
        <v>28609542</v>
      </c>
      <c r="M12" s="210">
        <f>N12/N11*100</f>
        <v>13.640728919156627</v>
      </c>
      <c r="N12" s="218">
        <f>N13</f>
        <v>46372349</v>
      </c>
      <c r="O12" s="212"/>
      <c r="P12" s="212"/>
      <c r="Q12" s="212"/>
      <c r="R12" s="212"/>
      <c r="S12" s="213"/>
      <c r="T12" s="214"/>
      <c r="U12" s="214"/>
      <c r="V12" s="214"/>
      <c r="W12" s="214"/>
      <c r="X12" s="213"/>
      <c r="Y12" s="214"/>
      <c r="Z12" s="216"/>
      <c r="AA12" s="83"/>
      <c r="AB12" s="84"/>
    </row>
    <row r="13" spans="1:28" s="81" customFormat="1" ht="47.25" customHeight="1">
      <c r="A13" s="292"/>
      <c r="B13" s="308" t="s">
        <v>65</v>
      </c>
      <c r="C13" s="310" t="s">
        <v>64</v>
      </c>
      <c r="D13" s="218">
        <v>1072098</v>
      </c>
      <c r="E13" s="210">
        <v>236906</v>
      </c>
      <c r="F13" s="218">
        <v>14626590</v>
      </c>
      <c r="G13" s="218">
        <v>465295</v>
      </c>
      <c r="H13" s="218">
        <v>19664</v>
      </c>
      <c r="I13" s="210">
        <v>167093</v>
      </c>
      <c r="J13" s="210">
        <v>493481</v>
      </c>
      <c r="K13" s="210">
        <v>0</v>
      </c>
      <c r="L13" s="210">
        <f>F13+(G13+H13+I13+J13)*10+K13</f>
        <v>26081920</v>
      </c>
      <c r="M13" s="210" t="s">
        <v>39</v>
      </c>
      <c r="N13" s="210">
        <v>46372349</v>
      </c>
      <c r="O13" s="211">
        <f>(D13-E13)/L13</f>
        <v>0.03202187569013324</v>
      </c>
      <c r="P13" s="211">
        <f>0.04*0.8</f>
        <v>0.032</v>
      </c>
      <c r="Q13" s="211" t="str">
        <f>IF(O13&gt;P13,"ДА","НЕТ")</f>
        <v>ДА</v>
      </c>
      <c r="R13" s="212"/>
      <c r="S13" s="213"/>
      <c r="T13" s="214"/>
      <c r="U13" s="214"/>
      <c r="V13" s="214"/>
      <c r="W13" s="214"/>
      <c r="X13" s="213"/>
      <c r="Y13" s="215" t="s">
        <v>29</v>
      </c>
      <c r="Z13" s="216"/>
      <c r="AA13" s="83"/>
      <c r="AB13" s="84"/>
    </row>
    <row r="14" spans="1:28" s="81" customFormat="1" ht="47.25" customHeight="1">
      <c r="A14" s="245">
        <v>3</v>
      </c>
      <c r="B14" s="209" t="s">
        <v>28</v>
      </c>
      <c r="C14" s="209"/>
      <c r="D14" s="210">
        <v>1056452</v>
      </c>
      <c r="E14" s="210">
        <v>19107</v>
      </c>
      <c r="F14" s="210">
        <f>F15</f>
        <v>34109169</v>
      </c>
      <c r="G14" s="210">
        <f>G15</f>
        <v>448293</v>
      </c>
      <c r="H14" s="210">
        <f>H15</f>
        <v>30839</v>
      </c>
      <c r="I14" s="210">
        <f>I15</f>
        <v>48454</v>
      </c>
      <c r="J14" s="210">
        <f>J15</f>
        <v>490638</v>
      </c>
      <c r="K14" s="210">
        <v>87686</v>
      </c>
      <c r="L14" s="210">
        <f>F14+(G14+H14+I14+J14)*10+K14</f>
        <v>44379095</v>
      </c>
      <c r="M14" s="210" t="s">
        <v>39</v>
      </c>
      <c r="N14" s="210">
        <f>N15</f>
        <v>63617552</v>
      </c>
      <c r="O14" s="211">
        <f>(D14-E14)/L14</f>
        <v>0.023374631681876343</v>
      </c>
      <c r="P14" s="211">
        <v>0.016</v>
      </c>
      <c r="Q14" s="211" t="str">
        <f>IF(O14&gt;P14,"ДА","НЕТ")</f>
        <v>ДА</v>
      </c>
      <c r="R14" s="212">
        <f>O14+O15</f>
        <v>0.05500579105224304</v>
      </c>
      <c r="S14" s="213" t="str">
        <f>IF(R14&gt;=0.04,"ДА","НЕТ")</f>
        <v>ДА</v>
      </c>
      <c r="T14" s="214">
        <v>4.31</v>
      </c>
      <c r="U14" s="214">
        <v>20.6</v>
      </c>
      <c r="V14" s="214">
        <v>46.66</v>
      </c>
      <c r="W14" s="214">
        <v>28.82</v>
      </c>
      <c r="X14" s="213" t="str">
        <f>IF(V14&gt;W14,"ДА","НЕТ")</f>
        <v>ДА</v>
      </c>
      <c r="Y14" s="215" t="s">
        <v>29</v>
      </c>
      <c r="Z14" s="216" t="s">
        <v>26</v>
      </c>
      <c r="AA14" s="83"/>
      <c r="AB14" s="84"/>
    </row>
    <row r="15" spans="1:28" s="81" customFormat="1" ht="47.25" customHeight="1">
      <c r="A15" s="245"/>
      <c r="B15" s="217" t="s">
        <v>54</v>
      </c>
      <c r="C15" s="217"/>
      <c r="D15" s="218">
        <v>1492226</v>
      </c>
      <c r="E15" s="210">
        <v>81784</v>
      </c>
      <c r="F15" s="210">
        <v>34109169</v>
      </c>
      <c r="G15" s="210">
        <v>448293</v>
      </c>
      <c r="H15" s="210">
        <v>30839</v>
      </c>
      <c r="I15" s="210">
        <v>48454</v>
      </c>
      <c r="J15" s="210">
        <v>490638</v>
      </c>
      <c r="K15" s="210">
        <v>298863</v>
      </c>
      <c r="L15" s="210">
        <f>F15+(G15+H15+I15+J15)*10+K15</f>
        <v>44590272</v>
      </c>
      <c r="M15" s="210">
        <f>N15/N14*100</f>
        <v>100</v>
      </c>
      <c r="N15" s="210">
        <v>63617552</v>
      </c>
      <c r="O15" s="211">
        <f>(D15-E15)/L15</f>
        <v>0.0316311593703667</v>
      </c>
      <c r="P15" s="211">
        <v>0.024</v>
      </c>
      <c r="Q15" s="211" t="str">
        <f>IF(O15&gt;P15,"ДА","НЕТ")</f>
        <v>ДА</v>
      </c>
      <c r="R15" s="212"/>
      <c r="S15" s="213" t="str">
        <f>IF(R15&gt;0.04,"ДА","НЕТ")</f>
        <v>НЕТ</v>
      </c>
      <c r="T15" s="214"/>
      <c r="U15" s="214"/>
      <c r="V15" s="214"/>
      <c r="W15" s="214"/>
      <c r="X15" s="213"/>
      <c r="Y15" s="215" t="s">
        <v>29</v>
      </c>
      <c r="Z15" s="216"/>
      <c r="AA15" s="83"/>
      <c r="AB15" s="84"/>
    </row>
    <row r="16" spans="1:26" ht="47.25" customHeight="1">
      <c r="A16" s="208">
        <v>4</v>
      </c>
      <c r="B16" s="209" t="s">
        <v>33</v>
      </c>
      <c r="C16" s="209"/>
      <c r="D16" s="210">
        <v>1172657</v>
      </c>
      <c r="E16" s="210">
        <v>116204</v>
      </c>
      <c r="F16" s="210">
        <f>F17</f>
        <v>44655800</v>
      </c>
      <c r="G16" s="210">
        <f>G17</f>
        <v>408766</v>
      </c>
      <c r="H16" s="210">
        <f>H17</f>
        <v>67806</v>
      </c>
      <c r="I16" s="210">
        <f>I17</f>
        <v>378923</v>
      </c>
      <c r="J16" s="210">
        <f>J17</f>
        <v>537675</v>
      </c>
      <c r="K16" s="210">
        <v>259733.2</v>
      </c>
      <c r="L16" s="210">
        <f>F16+(G16+H16+I16+J16)*10+K16</f>
        <v>58847233.2</v>
      </c>
      <c r="M16" s="210" t="s">
        <v>39</v>
      </c>
      <c r="N16" s="210">
        <f>N17</f>
        <v>136200307</v>
      </c>
      <c r="O16" s="211">
        <f>(D16-E16)/L16</f>
        <v>0.017952466794989436</v>
      </c>
      <c r="P16" s="211">
        <f>0.04*0.2</f>
        <v>0.008</v>
      </c>
      <c r="Q16" s="211" t="str">
        <f>IF(O16&gt;P16,"ДА","НЕТ")</f>
        <v>ДА</v>
      </c>
      <c r="R16" s="212">
        <f>O16+O17</f>
        <v>0.09895066103919772</v>
      </c>
      <c r="S16" s="213" t="str">
        <f>IF(R16&gt;=0.04,"ДА","НЕТ")</f>
        <v>ДА</v>
      </c>
      <c r="T16" s="214">
        <v>8.36</v>
      </c>
      <c r="U16" s="214">
        <v>23.38</v>
      </c>
      <c r="V16" s="214">
        <v>40.94</v>
      </c>
      <c r="W16" s="214">
        <v>28.82</v>
      </c>
      <c r="X16" s="213" t="str">
        <f>IF(V16&gt;W16,"ДА","НЕТ")</f>
        <v>ДА</v>
      </c>
      <c r="Y16" s="215" t="s">
        <v>29</v>
      </c>
      <c r="Z16" s="216" t="s">
        <v>26</v>
      </c>
    </row>
    <row r="17" spans="1:28" s="81" customFormat="1" ht="47.25" customHeight="1">
      <c r="A17" s="208"/>
      <c r="B17" s="217" t="s">
        <v>34</v>
      </c>
      <c r="C17" s="217"/>
      <c r="D17" s="218">
        <v>4930743</v>
      </c>
      <c r="E17" s="210">
        <v>133889</v>
      </c>
      <c r="F17" s="218">
        <v>44655800</v>
      </c>
      <c r="G17" s="218">
        <v>408766</v>
      </c>
      <c r="H17" s="210">
        <v>67806</v>
      </c>
      <c r="I17" s="210">
        <v>378923</v>
      </c>
      <c r="J17" s="210">
        <v>537675</v>
      </c>
      <c r="K17" s="210">
        <v>634240</v>
      </c>
      <c r="L17" s="210">
        <f>F17+(G17+H17+I17+J17)*10+K17</f>
        <v>59221740</v>
      </c>
      <c r="M17" s="210">
        <f>N17/N16*100</f>
        <v>100</v>
      </c>
      <c r="N17" s="210">
        <v>136200307</v>
      </c>
      <c r="O17" s="211">
        <f>(D17-E17)/L17</f>
        <v>0.08099819424420829</v>
      </c>
      <c r="P17" s="211">
        <f>0.04*0.8</f>
        <v>0.032</v>
      </c>
      <c r="Q17" s="211" t="str">
        <f>IF(O17&gt;P17,"ДА","НЕТ")</f>
        <v>ДА</v>
      </c>
      <c r="R17" s="212"/>
      <c r="S17" s="213" t="str">
        <f>IF(R17&gt;0.04,"ДА","НЕТ")</f>
        <v>НЕТ</v>
      </c>
      <c r="T17" s="214"/>
      <c r="U17" s="214"/>
      <c r="V17" s="214"/>
      <c r="W17" s="214"/>
      <c r="X17" s="213"/>
      <c r="Y17" s="215" t="s">
        <v>29</v>
      </c>
      <c r="Z17" s="216"/>
      <c r="AA17" s="83"/>
      <c r="AB17" s="84"/>
    </row>
    <row r="18" spans="1:28" s="81" customFormat="1" ht="47.25" customHeight="1">
      <c r="A18" s="219">
        <v>5</v>
      </c>
      <c r="B18" s="217" t="s">
        <v>35</v>
      </c>
      <c r="C18" s="217"/>
      <c r="D18" s="218">
        <v>17022018</v>
      </c>
      <c r="E18" s="210">
        <v>876756</v>
      </c>
      <c r="F18" s="210">
        <v>151300766</v>
      </c>
      <c r="G18" s="210">
        <v>860985</v>
      </c>
      <c r="H18" s="218">
        <v>92627</v>
      </c>
      <c r="I18" s="210">
        <v>2806382</v>
      </c>
      <c r="J18" s="210">
        <v>332063</v>
      </c>
      <c r="K18" s="210">
        <v>1755535</v>
      </c>
      <c r="L18" s="210">
        <f>F18+(G18+H18+I18+J18)*10+K18</f>
        <v>193976871</v>
      </c>
      <c r="M18" s="210">
        <f>N18/N18*100</f>
        <v>100</v>
      </c>
      <c r="N18" s="210">
        <v>341891563</v>
      </c>
      <c r="O18" s="211">
        <f>(D18-E18)/L18</f>
        <v>0.08323292316639132</v>
      </c>
      <c r="P18" s="211">
        <v>0.04</v>
      </c>
      <c r="Q18" s="211" t="str">
        <f>IF(O18&gt;P18,"ДА","НЕТ")</f>
        <v>ДА</v>
      </c>
      <c r="R18" s="211">
        <f>O18</f>
        <v>0.08323292316639132</v>
      </c>
      <c r="S18" s="211" t="str">
        <f>IF(R18&gt;=0.04,"ДА","НЕТ")</f>
        <v>ДА</v>
      </c>
      <c r="T18" s="215">
        <v>6.31</v>
      </c>
      <c r="U18" s="215">
        <v>20.55</v>
      </c>
      <c r="V18" s="215">
        <v>38.13</v>
      </c>
      <c r="W18" s="215">
        <v>28.82</v>
      </c>
      <c r="X18" s="210" t="s">
        <v>26</v>
      </c>
      <c r="Y18" s="215" t="s">
        <v>29</v>
      </c>
      <c r="Z18" s="220" t="s">
        <v>26</v>
      </c>
      <c r="AA18" s="83"/>
      <c r="AB18" s="84"/>
    </row>
    <row r="19" spans="1:29" s="81" customFormat="1" ht="47.25" customHeight="1">
      <c r="A19" s="219">
        <v>6</v>
      </c>
      <c r="B19" s="217" t="s">
        <v>96</v>
      </c>
      <c r="C19" s="217"/>
      <c r="D19" s="218">
        <v>10222288</v>
      </c>
      <c r="E19" s="210">
        <v>1607516</v>
      </c>
      <c r="F19" s="210">
        <v>133170434</v>
      </c>
      <c r="G19" s="210">
        <v>1095980</v>
      </c>
      <c r="H19" s="218">
        <v>74751</v>
      </c>
      <c r="I19" s="210">
        <v>816724</v>
      </c>
      <c r="J19" s="210">
        <v>2373873</v>
      </c>
      <c r="K19" s="210">
        <v>1493451</v>
      </c>
      <c r="L19" s="210">
        <f>F19+(G19+H19+I19+J19)*10+K19</f>
        <v>178277165</v>
      </c>
      <c r="M19" s="210">
        <f>N19/N19*100</f>
        <v>100</v>
      </c>
      <c r="N19" s="210">
        <v>176882939</v>
      </c>
      <c r="O19" s="211">
        <f>(D19-E19)/L19</f>
        <v>0.04832235244485742</v>
      </c>
      <c r="P19" s="211">
        <v>0.04</v>
      </c>
      <c r="Q19" s="211" t="str">
        <f>IF(O19&gt;P19,"ДА","НЕТ")</f>
        <v>ДА</v>
      </c>
      <c r="R19" s="211">
        <f>O19</f>
        <v>0.04832235244485742</v>
      </c>
      <c r="S19" s="211" t="str">
        <f>IF(R19&gt;=0.04,"ДА","НЕТ")</f>
        <v>ДА</v>
      </c>
      <c r="T19" s="215">
        <v>-4.9</v>
      </c>
      <c r="U19" s="215">
        <v>9.82</v>
      </c>
      <c r="V19" s="215">
        <v>70.89</v>
      </c>
      <c r="W19" s="215">
        <v>28.82</v>
      </c>
      <c r="X19" s="210" t="str">
        <f>IF(V19&gt;W19,"ДА","НЕТ")</f>
        <v>ДА</v>
      </c>
      <c r="Y19" s="215" t="s">
        <v>29</v>
      </c>
      <c r="Z19" s="220" t="s">
        <v>26</v>
      </c>
      <c r="AA19" s="85"/>
      <c r="AB19" s="84"/>
      <c r="AC19" s="86"/>
    </row>
    <row r="20" spans="1:28" s="81" customFormat="1" ht="46.5" customHeight="1">
      <c r="A20" s="219">
        <v>7</v>
      </c>
      <c r="B20" s="217" t="s">
        <v>97</v>
      </c>
      <c r="C20" s="217"/>
      <c r="D20" s="218">
        <v>22631747</v>
      </c>
      <c r="E20" s="210">
        <v>765363</v>
      </c>
      <c r="F20" s="210">
        <v>143090007</v>
      </c>
      <c r="G20" s="210">
        <v>924834</v>
      </c>
      <c r="H20" s="218">
        <v>100305</v>
      </c>
      <c r="I20" s="210">
        <v>7088046</v>
      </c>
      <c r="J20" s="210">
        <v>3381748</v>
      </c>
      <c r="K20" s="210">
        <v>5337359</v>
      </c>
      <c r="L20" s="210">
        <f>F20+(G20+H20+I20+J20)*10+K20</f>
        <v>263376696</v>
      </c>
      <c r="M20" s="210">
        <f>N20/N20*100</f>
        <v>100</v>
      </c>
      <c r="N20" s="210">
        <v>652678092</v>
      </c>
      <c r="O20" s="211">
        <f>(D20-E20)/L20</f>
        <v>0.0830232299671646</v>
      </c>
      <c r="P20" s="211">
        <v>0.04</v>
      </c>
      <c r="Q20" s="211" t="str">
        <f>IF(O20&gt;P20,"ДА","НЕТ")</f>
        <v>ДА</v>
      </c>
      <c r="R20" s="211">
        <f>O20</f>
        <v>0.0830232299671646</v>
      </c>
      <c r="S20" s="211" t="str">
        <f>IF(R20&gt;=0.04,"ДА","НЕТ")</f>
        <v>ДА</v>
      </c>
      <c r="T20" s="215">
        <v>6.56</v>
      </c>
      <c r="U20" s="215">
        <v>19.52</v>
      </c>
      <c r="V20" s="215">
        <v>52.34</v>
      </c>
      <c r="W20" s="215">
        <v>28.82</v>
      </c>
      <c r="X20" s="210" t="str">
        <f>IF(V20&gt;W20,"ДА","НЕТ")</f>
        <v>ДА</v>
      </c>
      <c r="Y20" s="215" t="s">
        <v>29</v>
      </c>
      <c r="Z20" s="220" t="s">
        <v>26</v>
      </c>
      <c r="AA20" s="83"/>
      <c r="AB20" s="84"/>
    </row>
    <row r="21" spans="1:28" s="81" customFormat="1" ht="47.25" customHeight="1">
      <c r="A21" s="219">
        <v>8</v>
      </c>
      <c r="B21" s="217" t="s">
        <v>98</v>
      </c>
      <c r="C21" s="217"/>
      <c r="D21" s="218">
        <v>1498344</v>
      </c>
      <c r="E21" s="210">
        <v>527627</v>
      </c>
      <c r="F21" s="210">
        <v>17314675</v>
      </c>
      <c r="G21" s="210">
        <v>134848</v>
      </c>
      <c r="H21" s="218">
        <v>11043</v>
      </c>
      <c r="I21" s="210">
        <v>28385</v>
      </c>
      <c r="J21" s="210">
        <v>362700</v>
      </c>
      <c r="K21" s="210">
        <v>238349</v>
      </c>
      <c r="L21" s="210">
        <f>F21+(G21+H21+I21+J21)*10+K21</f>
        <v>22922784</v>
      </c>
      <c r="M21" s="210">
        <f>N21/N21*100</f>
        <v>100</v>
      </c>
      <c r="N21" s="210">
        <v>23477646</v>
      </c>
      <c r="O21" s="211">
        <f>(D21-E21)/L21</f>
        <v>0.04234725590050493</v>
      </c>
      <c r="P21" s="211">
        <v>0.04</v>
      </c>
      <c r="Q21" s="211" t="str">
        <f>IF(O21&gt;P21,"ДА","НЕТ")</f>
        <v>ДА</v>
      </c>
      <c r="R21" s="211">
        <f>O21</f>
        <v>0.04234725590050493</v>
      </c>
      <c r="S21" s="211" t="str">
        <f>IF(R21&gt;=0.04,"ДА","НЕТ")</f>
        <v>ДА</v>
      </c>
      <c r="T21" s="215">
        <v>1.36</v>
      </c>
      <c r="U21" s="215">
        <v>11.36</v>
      </c>
      <c r="V21" s="215">
        <v>31.91</v>
      </c>
      <c r="W21" s="215">
        <v>28.82</v>
      </c>
      <c r="X21" s="210" t="str">
        <f>IF(V21&gt;W21,"ДА","НЕТ")</f>
        <v>ДА</v>
      </c>
      <c r="Y21" s="215" t="s">
        <v>26</v>
      </c>
      <c r="Z21" s="220" t="s">
        <v>26</v>
      </c>
      <c r="AA21" s="83"/>
      <c r="AB21" s="84"/>
    </row>
    <row r="22" spans="1:28" s="81" customFormat="1" ht="47.25" customHeight="1">
      <c r="A22" s="219">
        <v>9</v>
      </c>
      <c r="B22" s="217" t="s">
        <v>99</v>
      </c>
      <c r="C22" s="217"/>
      <c r="D22" s="218">
        <v>1668886</v>
      </c>
      <c r="E22" s="210">
        <v>67138</v>
      </c>
      <c r="F22" s="210">
        <v>20596715</v>
      </c>
      <c r="G22" s="210">
        <v>790128</v>
      </c>
      <c r="H22" s="218">
        <v>59441</v>
      </c>
      <c r="I22" s="210">
        <v>270302</v>
      </c>
      <c r="J22" s="210">
        <v>145386</v>
      </c>
      <c r="K22" s="210">
        <v>326870</v>
      </c>
      <c r="L22" s="210">
        <f>F22+(G22+H22+I22+J22)*10+K22</f>
        <v>33576155</v>
      </c>
      <c r="M22" s="210">
        <f>N22/N22*100</f>
        <v>100</v>
      </c>
      <c r="N22" s="210">
        <v>71387868</v>
      </c>
      <c r="O22" s="211">
        <f>(D22-E22)/L22</f>
        <v>0.0477049263085663</v>
      </c>
      <c r="P22" s="211">
        <v>0.04</v>
      </c>
      <c r="Q22" s="211" t="str">
        <f>IF(O22&gt;P22,"ДА","НЕТ")</f>
        <v>ДА</v>
      </c>
      <c r="R22" s="211">
        <f>O22</f>
        <v>0.0477049263085663</v>
      </c>
      <c r="S22" s="211" t="str">
        <f>IF(R22&gt;=0.04,"ДА","НЕТ")</f>
        <v>ДА</v>
      </c>
      <c r="T22" s="215">
        <v>5.55</v>
      </c>
      <c r="U22" s="215">
        <v>26.45</v>
      </c>
      <c r="V22" s="215">
        <v>43.14</v>
      </c>
      <c r="W22" s="215">
        <v>28.82</v>
      </c>
      <c r="X22" s="210" t="str">
        <f>IF(V22&gt;W22,"ДА","НЕТ")</f>
        <v>ДА</v>
      </c>
      <c r="Y22" s="215" t="s">
        <v>29</v>
      </c>
      <c r="Z22" s="220" t="s">
        <v>26</v>
      </c>
      <c r="AA22" s="83"/>
      <c r="AB22" s="84"/>
    </row>
    <row r="23" spans="1:28" s="81" customFormat="1" ht="47.25" customHeight="1">
      <c r="A23" s="219">
        <v>10</v>
      </c>
      <c r="B23" s="217" t="s">
        <v>36</v>
      </c>
      <c r="C23" s="217"/>
      <c r="D23" s="218">
        <v>2726770</v>
      </c>
      <c r="E23" s="210">
        <v>315982</v>
      </c>
      <c r="F23" s="210">
        <v>42471210</v>
      </c>
      <c r="G23" s="210">
        <v>498172</v>
      </c>
      <c r="H23" s="218">
        <v>66496</v>
      </c>
      <c r="I23" s="210">
        <v>443882</v>
      </c>
      <c r="J23" s="210">
        <v>83525</v>
      </c>
      <c r="K23" s="210">
        <v>294108</v>
      </c>
      <c r="L23" s="210">
        <f>F23+(G23+H23+I23+J23)*10+K23</f>
        <v>53686068</v>
      </c>
      <c r="M23" s="210">
        <f>N23/N23*100</f>
        <v>100</v>
      </c>
      <c r="N23" s="210">
        <v>69682848</v>
      </c>
      <c r="O23" s="211">
        <f>(D23-E23)/L23</f>
        <v>0.04490528157137528</v>
      </c>
      <c r="P23" s="211">
        <v>0.04</v>
      </c>
      <c r="Q23" s="211" t="str">
        <f>IF(O23&gt;P23,"ДА","НЕТ")</f>
        <v>ДА</v>
      </c>
      <c r="R23" s="211">
        <f>O23</f>
        <v>0.04490528157137528</v>
      </c>
      <c r="S23" s="211" t="str">
        <f>IF(R23&gt;=0.04,"ДА","НЕТ")</f>
        <v>ДА</v>
      </c>
      <c r="T23" s="215">
        <v>7.62</v>
      </c>
      <c r="U23" s="215">
        <v>19.22</v>
      </c>
      <c r="V23" s="215">
        <v>35.16</v>
      </c>
      <c r="W23" s="215">
        <v>28.82</v>
      </c>
      <c r="X23" s="210" t="str">
        <f>IF(V23&gt;W23,"ДА","НЕТ")</f>
        <v>ДА</v>
      </c>
      <c r="Y23" s="215" t="s">
        <v>26</v>
      </c>
      <c r="Z23" s="220" t="s">
        <v>26</v>
      </c>
      <c r="AA23" s="83"/>
      <c r="AB23" s="84"/>
    </row>
    <row r="24" spans="1:28" s="81" customFormat="1" ht="47.25" customHeight="1">
      <c r="A24" s="219">
        <v>11</v>
      </c>
      <c r="B24" s="217" t="s">
        <v>100</v>
      </c>
      <c r="C24" s="217"/>
      <c r="D24" s="218">
        <v>2477631</v>
      </c>
      <c r="E24" s="210">
        <v>81303</v>
      </c>
      <c r="F24" s="210">
        <v>23162990</v>
      </c>
      <c r="G24" s="210">
        <v>513826</v>
      </c>
      <c r="H24" s="218">
        <v>40728</v>
      </c>
      <c r="I24" s="210">
        <v>78362</v>
      </c>
      <c r="J24" s="210">
        <v>589075</v>
      </c>
      <c r="K24" s="210">
        <v>338485</v>
      </c>
      <c r="L24" s="210">
        <f>F24+(G24+H24+I24+J24)*10+K24</f>
        <v>35721385</v>
      </c>
      <c r="M24" s="210">
        <f>N24/N24*100</f>
        <v>100</v>
      </c>
      <c r="N24" s="210">
        <v>58888931</v>
      </c>
      <c r="O24" s="211">
        <f>(D24-E24)/L24</f>
        <v>0.06708384907248137</v>
      </c>
      <c r="P24" s="211">
        <v>0.04</v>
      </c>
      <c r="Q24" s="211" t="str">
        <f>IF(O24&gt;P24,"ДА","НЕТ")</f>
        <v>ДА</v>
      </c>
      <c r="R24" s="211">
        <f>O24</f>
        <v>0.06708384907248137</v>
      </c>
      <c r="S24" s="211" t="str">
        <f>IF(R24&gt;=0.04,"ДА","НЕТ")</f>
        <v>ДА</v>
      </c>
      <c r="T24" s="215">
        <v>4.21</v>
      </c>
      <c r="U24" s="215">
        <v>15.87</v>
      </c>
      <c r="V24" s="215">
        <v>44.58</v>
      </c>
      <c r="W24" s="215">
        <v>28.82</v>
      </c>
      <c r="X24" s="210" t="str">
        <f>IF(V24&gt;W24,"ДА","НЕТ")</f>
        <v>ДА</v>
      </c>
      <c r="Y24" s="215" t="s">
        <v>29</v>
      </c>
      <c r="Z24" s="220" t="s">
        <v>26</v>
      </c>
      <c r="AA24" s="83"/>
      <c r="AB24" s="84"/>
    </row>
    <row r="25" spans="1:28" s="81" customFormat="1" ht="47.25" customHeight="1">
      <c r="A25" s="219">
        <v>12</v>
      </c>
      <c r="B25" s="217" t="s">
        <v>101</v>
      </c>
      <c r="C25" s="217"/>
      <c r="D25" s="218">
        <v>2800301</v>
      </c>
      <c r="E25" s="210">
        <v>28217</v>
      </c>
      <c r="F25" s="210">
        <v>37923696</v>
      </c>
      <c r="G25" s="210">
        <v>371367</v>
      </c>
      <c r="H25" s="218">
        <v>40136</v>
      </c>
      <c r="I25" s="210">
        <v>49549</v>
      </c>
      <c r="J25" s="210">
        <v>108900</v>
      </c>
      <c r="K25" s="210">
        <v>397640</v>
      </c>
      <c r="L25" s="210">
        <f>F25+(G25+H25+I25+J25)*10+K25</f>
        <v>44020856</v>
      </c>
      <c r="M25" s="210">
        <f>N25/N25*100</f>
        <v>100</v>
      </c>
      <c r="N25" s="210">
        <v>100201650</v>
      </c>
      <c r="O25" s="211">
        <f>(D25-E25)/L25</f>
        <v>0.06297206033431063</v>
      </c>
      <c r="P25" s="211">
        <v>0.04</v>
      </c>
      <c r="Q25" s="211" t="str">
        <f>IF(O25&gt;P25,"ДА","НЕТ")</f>
        <v>ДА</v>
      </c>
      <c r="R25" s="211">
        <f>O25</f>
        <v>0.06297206033431063</v>
      </c>
      <c r="S25" s="211" t="str">
        <f>IF(R25&gt;=0.04,"ДА","НЕТ")</f>
        <v>ДА</v>
      </c>
      <c r="T25" s="215">
        <v>5.34</v>
      </c>
      <c r="U25" s="215">
        <v>20.61</v>
      </c>
      <c r="V25" s="215">
        <v>52.7</v>
      </c>
      <c r="W25" s="215">
        <v>28.82</v>
      </c>
      <c r="X25" s="210" t="str">
        <f>IF(V25&gt;W25,"ДА","НЕТ")</f>
        <v>ДА</v>
      </c>
      <c r="Y25" s="215" t="s">
        <v>29</v>
      </c>
      <c r="Z25" s="220" t="s">
        <v>26</v>
      </c>
      <c r="AA25" s="83"/>
      <c r="AB25" s="84"/>
    </row>
    <row r="26" spans="1:28" s="81" customFormat="1" ht="47.25" customHeight="1">
      <c r="A26" s="297">
        <v>13</v>
      </c>
      <c r="B26" s="311" t="s">
        <v>37</v>
      </c>
      <c r="C26" s="311"/>
      <c r="D26" s="300">
        <v>937246</v>
      </c>
      <c r="E26" s="299">
        <v>42598</v>
      </c>
      <c r="F26" s="299">
        <v>10856816</v>
      </c>
      <c r="G26" s="299">
        <v>424881</v>
      </c>
      <c r="H26" s="300">
        <v>31782</v>
      </c>
      <c r="I26" s="299">
        <v>24744</v>
      </c>
      <c r="J26" s="299">
        <v>130067</v>
      </c>
      <c r="K26" s="299">
        <v>0</v>
      </c>
      <c r="L26" s="299">
        <f>F26+(G26+H26+I26+J26)*10+K26</f>
        <v>16971556</v>
      </c>
      <c r="M26" s="299">
        <f>N26/N26*100</f>
        <v>100</v>
      </c>
      <c r="N26" s="299">
        <v>54454502</v>
      </c>
      <c r="O26" s="301">
        <f>(D26-E26)/L26</f>
        <v>0.052714553692071606</v>
      </c>
      <c r="P26" s="301">
        <v>0.04</v>
      </c>
      <c r="Q26" s="301" t="str">
        <f>IF(O26&gt;P26,"ДА","НЕТ")</f>
        <v>ДА</v>
      </c>
      <c r="R26" s="301">
        <f>O26</f>
        <v>0.052714553692071606</v>
      </c>
      <c r="S26" s="301" t="str">
        <f>IF(R26&gt;=0.04,"ДА","НЕТ")</f>
        <v>ДА</v>
      </c>
      <c r="T26" s="302">
        <v>5.39</v>
      </c>
      <c r="U26" s="302">
        <v>31.79</v>
      </c>
      <c r="V26" s="302" t="s">
        <v>29</v>
      </c>
      <c r="W26" s="302">
        <v>28.82</v>
      </c>
      <c r="X26" s="299" t="s">
        <v>29</v>
      </c>
      <c r="Y26" s="302" t="s">
        <v>29</v>
      </c>
      <c r="Z26" s="303" t="s">
        <v>26</v>
      </c>
      <c r="AA26" s="83"/>
      <c r="AB26" s="84"/>
    </row>
    <row r="27" spans="1:26" s="87" customFormat="1" ht="47.25" customHeight="1">
      <c r="A27" s="304" t="s">
        <v>38</v>
      </c>
      <c r="B27" s="304"/>
      <c r="C27" s="304"/>
      <c r="D27" s="202" t="s">
        <v>39</v>
      </c>
      <c r="E27" s="202" t="s">
        <v>39</v>
      </c>
      <c r="F27" s="202" t="s">
        <v>39</v>
      </c>
      <c r="G27" s="202" t="s">
        <v>39</v>
      </c>
      <c r="H27" s="202" t="s">
        <v>39</v>
      </c>
      <c r="I27" s="202" t="s">
        <v>39</v>
      </c>
      <c r="J27" s="202" t="s">
        <v>39</v>
      </c>
      <c r="K27" s="202" t="s">
        <v>39</v>
      </c>
      <c r="L27" s="202" t="s">
        <v>39</v>
      </c>
      <c r="M27" s="202"/>
      <c r="N27" s="202" t="s">
        <v>39</v>
      </c>
      <c r="O27" s="202" t="s">
        <v>39</v>
      </c>
      <c r="P27" s="202" t="s">
        <v>39</v>
      </c>
      <c r="Q27" s="202" t="s">
        <v>39</v>
      </c>
      <c r="R27" s="202" t="s">
        <v>39</v>
      </c>
      <c r="S27" s="202" t="s">
        <v>39</v>
      </c>
      <c r="T27" s="206">
        <v>4.69</v>
      </c>
      <c r="U27" s="206">
        <v>16.71</v>
      </c>
      <c r="V27" s="206">
        <v>43.35</v>
      </c>
      <c r="W27" s="202" t="s">
        <v>39</v>
      </c>
      <c r="X27" s="202" t="s">
        <v>39</v>
      </c>
      <c r="Y27" s="202" t="s">
        <v>39</v>
      </c>
      <c r="Z27" s="202" t="s">
        <v>39</v>
      </c>
    </row>
    <row r="28" spans="1:26" s="87" customFormat="1" ht="47.25" customHeight="1">
      <c r="A28" s="295" t="s">
        <v>40</v>
      </c>
      <c r="B28" s="295"/>
      <c r="C28" s="295"/>
      <c r="D28" s="296" t="s">
        <v>39</v>
      </c>
      <c r="E28" s="296" t="s">
        <v>39</v>
      </c>
      <c r="F28" s="296" t="s">
        <v>39</v>
      </c>
      <c r="G28" s="296" t="s">
        <v>39</v>
      </c>
      <c r="H28" s="296" t="s">
        <v>39</v>
      </c>
      <c r="I28" s="296" t="s">
        <v>39</v>
      </c>
      <c r="J28" s="296" t="s">
        <v>39</v>
      </c>
      <c r="K28" s="296" t="s">
        <v>39</v>
      </c>
      <c r="L28" s="296" t="s">
        <v>39</v>
      </c>
      <c r="M28" s="296"/>
      <c r="N28" s="296" t="s">
        <v>39</v>
      </c>
      <c r="O28" s="296" t="s">
        <v>39</v>
      </c>
      <c r="P28" s="296" t="s">
        <v>39</v>
      </c>
      <c r="Q28" s="296" t="s">
        <v>39</v>
      </c>
      <c r="R28" s="296" t="s">
        <v>39</v>
      </c>
      <c r="S28" s="296" t="s">
        <v>39</v>
      </c>
      <c r="T28" s="296" t="s">
        <v>39</v>
      </c>
      <c r="U28" s="296" t="s">
        <v>39</v>
      </c>
      <c r="V28" s="244">
        <v>41.17</v>
      </c>
      <c r="W28" s="296" t="s">
        <v>39</v>
      </c>
      <c r="X28" s="296" t="s">
        <v>39</v>
      </c>
      <c r="Y28" s="296" t="s">
        <v>39</v>
      </c>
      <c r="Z28" s="296" t="s">
        <v>39</v>
      </c>
    </row>
    <row r="29" spans="1:26" s="87" customFormat="1" ht="11.25" customHeight="1">
      <c r="A29" s="21"/>
      <c r="B29" s="21"/>
      <c r="C29" s="21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88"/>
      <c r="X29" s="88"/>
      <c r="Y29" s="88"/>
      <c r="Z29" s="88"/>
    </row>
    <row r="30" spans="1:26" s="87" customFormat="1" ht="15.75" customHeight="1">
      <c r="A30" s="90" t="s">
        <v>41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21"/>
      <c r="N30" s="21"/>
      <c r="O30" s="14"/>
      <c r="P30" s="14"/>
      <c r="Q30" s="14"/>
      <c r="R30" s="14"/>
      <c r="S30" s="14"/>
      <c r="T30" s="89"/>
      <c r="U30" s="89"/>
      <c r="V30" s="89"/>
      <c r="W30" s="89"/>
      <c r="X30" s="89"/>
      <c r="Y30" s="89"/>
      <c r="Z30" s="89"/>
    </row>
    <row r="31" spans="1:26" s="87" customFormat="1" ht="36.75" customHeight="1">
      <c r="A31" s="9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92"/>
      <c r="M31" s="92"/>
      <c r="N31" s="21"/>
      <c r="O31" s="14"/>
      <c r="P31" s="14"/>
      <c r="Q31" s="14"/>
      <c r="R31" s="14"/>
      <c r="S31" s="14"/>
      <c r="T31" s="89"/>
      <c r="U31" s="93">
        <v>1</v>
      </c>
      <c r="V31" s="15" t="s">
        <v>42</v>
      </c>
      <c r="W31" s="16"/>
      <c r="X31" s="16"/>
      <c r="Y31" s="16"/>
      <c r="Z31" s="17">
        <v>12</v>
      </c>
    </row>
    <row r="32" spans="1:26" s="87" customFormat="1" ht="45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4"/>
      <c r="Q32" s="14"/>
      <c r="R32" s="14"/>
      <c r="S32" s="14"/>
      <c r="T32" s="89"/>
      <c r="U32" s="95"/>
      <c r="V32" s="18" t="s">
        <v>43</v>
      </c>
      <c r="W32" s="19"/>
      <c r="X32" s="19"/>
      <c r="Y32" s="19"/>
      <c r="Z32" s="20">
        <v>0</v>
      </c>
    </row>
    <row r="33" spans="1:26" s="87" customFormat="1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4"/>
      <c r="P33" s="14"/>
      <c r="Q33" s="14"/>
      <c r="R33" s="14"/>
      <c r="S33" s="14"/>
      <c r="T33" s="89"/>
      <c r="U33" s="93">
        <v>2</v>
      </c>
      <c r="V33" s="22" t="s">
        <v>44</v>
      </c>
      <c r="W33" s="96"/>
      <c r="X33" s="96"/>
      <c r="Y33" s="96"/>
      <c r="Z33" s="17">
        <v>13</v>
      </c>
    </row>
    <row r="34" spans="1:26" s="87" customFormat="1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4"/>
      <c r="P34" s="14"/>
      <c r="Q34" s="14"/>
      <c r="R34" s="14"/>
      <c r="S34" s="14"/>
      <c r="T34" s="89"/>
      <c r="U34" s="95"/>
      <c r="V34" s="23" t="s">
        <v>45</v>
      </c>
      <c r="W34" s="97"/>
      <c r="X34" s="97"/>
      <c r="Y34" s="97"/>
      <c r="Z34" s="20">
        <v>0</v>
      </c>
    </row>
    <row r="35" spans="21:26" ht="15.75" customHeight="1">
      <c r="U35" s="93">
        <v>3</v>
      </c>
      <c r="V35" s="22" t="s">
        <v>46</v>
      </c>
      <c r="W35" s="96"/>
      <c r="X35" s="96"/>
      <c r="Y35" s="96"/>
      <c r="Z35" s="17">
        <v>13</v>
      </c>
    </row>
    <row r="36" spans="21:26" ht="14.25" customHeight="1">
      <c r="U36" s="95"/>
      <c r="V36" s="23" t="s">
        <v>47</v>
      </c>
      <c r="W36" s="97"/>
      <c r="X36" s="97"/>
      <c r="Y36" s="97"/>
      <c r="Z36" s="20">
        <v>0</v>
      </c>
    </row>
    <row r="37" spans="21:26" ht="15.75" customHeight="1">
      <c r="U37" s="98"/>
      <c r="V37" s="25"/>
      <c r="W37" s="99"/>
      <c r="X37" s="99"/>
      <c r="Y37" s="99"/>
      <c r="Z37" s="26"/>
    </row>
    <row r="38" spans="1:26" ht="54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5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</sheetData>
  <sheetProtection/>
  <mergeCells count="97">
    <mergeCell ref="B23:C23"/>
    <mergeCell ref="B22:C22"/>
    <mergeCell ref="Y8:Y9"/>
    <mergeCell ref="Y11:Y12"/>
    <mergeCell ref="O8:O9"/>
    <mergeCell ref="O11:O12"/>
    <mergeCell ref="R8:R10"/>
    <mergeCell ref="P8:P9"/>
    <mergeCell ref="Q8:Q9"/>
    <mergeCell ref="Q11:Q12"/>
    <mergeCell ref="R11:R13"/>
    <mergeCell ref="S11:S13"/>
    <mergeCell ref="B24:C24"/>
    <mergeCell ref="Z8:Z10"/>
    <mergeCell ref="Z11:Z13"/>
    <mergeCell ref="X11:X13"/>
    <mergeCell ref="W11:W13"/>
    <mergeCell ref="U11:U13"/>
    <mergeCell ref="V11:V13"/>
    <mergeCell ref="V8:V10"/>
    <mergeCell ref="W8:W10"/>
    <mergeCell ref="Z16:Z17"/>
    <mergeCell ref="A16:A17"/>
    <mergeCell ref="B4:C6"/>
    <mergeCell ref="B14:C14"/>
    <mergeCell ref="B15:C15"/>
    <mergeCell ref="B16:C16"/>
    <mergeCell ref="A8:A10"/>
    <mergeCell ref="A11:A13"/>
    <mergeCell ref="B8:B9"/>
    <mergeCell ref="B11:B12"/>
    <mergeCell ref="V36:Y36"/>
    <mergeCell ref="V31:Y31"/>
    <mergeCell ref="V32:Y32"/>
    <mergeCell ref="B17:C17"/>
    <mergeCell ref="B26:C26"/>
    <mergeCell ref="B25:C25"/>
    <mergeCell ref="B18:C18"/>
    <mergeCell ref="B19:C19"/>
    <mergeCell ref="B20:C20"/>
    <mergeCell ref="B21:C21"/>
    <mergeCell ref="Y4:Y6"/>
    <mergeCell ref="X5:X6"/>
    <mergeCell ref="X8:X10"/>
    <mergeCell ref="W5:W6"/>
    <mergeCell ref="S8:S10"/>
    <mergeCell ref="P11:P12"/>
    <mergeCell ref="G5:J5"/>
    <mergeCell ref="P5:P6"/>
    <mergeCell ref="R5:R6"/>
    <mergeCell ref="A38:Z38"/>
    <mergeCell ref="U31:U32"/>
    <mergeCell ref="U33:U34"/>
    <mergeCell ref="U35:U36"/>
    <mergeCell ref="V33:Y33"/>
    <mergeCell ref="V34:Y34"/>
    <mergeCell ref="V35:Y35"/>
    <mergeCell ref="S5:S6"/>
    <mergeCell ref="T8:T10"/>
    <mergeCell ref="U8:U10"/>
    <mergeCell ref="T11:T13"/>
    <mergeCell ref="D5:D6"/>
    <mergeCell ref="A4:A6"/>
    <mergeCell ref="T4:X4"/>
    <mergeCell ref="D4:S4"/>
    <mergeCell ref="Q5:Q6"/>
    <mergeCell ref="K5:K6"/>
    <mergeCell ref="L5:L6"/>
    <mergeCell ref="N5:N6"/>
    <mergeCell ref="O5:O6"/>
    <mergeCell ref="T5:T6"/>
    <mergeCell ref="X14:X15"/>
    <mergeCell ref="S14:S15"/>
    <mergeCell ref="T14:T15"/>
    <mergeCell ref="U14:U15"/>
    <mergeCell ref="V14:V15"/>
    <mergeCell ref="W14:W15"/>
    <mergeCell ref="Z4:Z6"/>
    <mergeCell ref="A27:C27"/>
    <mergeCell ref="A28:C28"/>
    <mergeCell ref="S16:S17"/>
    <mergeCell ref="X16:X17"/>
    <mergeCell ref="T16:T17"/>
    <mergeCell ref="U16:U17"/>
    <mergeCell ref="V16:V17"/>
    <mergeCell ref="W16:W17"/>
    <mergeCell ref="A14:A15"/>
    <mergeCell ref="A2:Z2"/>
    <mergeCell ref="A39:O39"/>
    <mergeCell ref="A30:L30"/>
    <mergeCell ref="R14:R15"/>
    <mergeCell ref="R16:R17"/>
    <mergeCell ref="Z14:Z15"/>
    <mergeCell ref="E5:E6"/>
    <mergeCell ref="F5:F6"/>
    <mergeCell ref="U5:U6"/>
    <mergeCell ref="V5:V6"/>
  </mergeCells>
  <printOptions/>
  <pageMargins left="0.23" right="0.16" top="0.17" bottom="0.16" header="0.27" footer="0.3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Алуа Таженова</cp:lastModifiedBy>
  <cp:lastPrinted>2010-02-01T06:36:32Z</cp:lastPrinted>
  <dcterms:created xsi:type="dcterms:W3CDTF">2009-10-14T06:36:17Z</dcterms:created>
  <dcterms:modified xsi:type="dcterms:W3CDTF">2019-06-06T06:50:16Z</dcterms:modified>
  <cp:category/>
  <cp:version/>
  <cp:contentType/>
  <cp:contentStatus/>
</cp:coreProperties>
</file>