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1760" activeTab="11"/>
  </bookViews>
  <sheets>
    <sheet name="01.01.09" sheetId="1" r:id="rId1"/>
    <sheet name="01.02.08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externalReferences>
    <externalReference r:id="rId15"/>
  </externalReferences>
  <definedNames>
    <definedName name="z">#REF!</definedName>
    <definedName name="дата">#REF!</definedName>
    <definedName name="_xlnm.Print_Area" localSheetId="0">'01.01.09'!$A$4:$Q$24</definedName>
    <definedName name="_xlnm.Print_Area" localSheetId="1">'01.02.08'!$A$4:$Q$24</definedName>
    <definedName name="_xlnm.Print_Area" localSheetId="2">'01.03.09'!$A$4:$Q$24</definedName>
    <definedName name="_xlnm.Print_Area" localSheetId="3">'01.04.09'!$A$4:$Q$24</definedName>
    <definedName name="_xlnm.Print_Area" localSheetId="4">'01.05.09'!$A$4:$Q$23</definedName>
    <definedName name="_xlnm.Print_Area" localSheetId="5">'01.06.09'!$A$4:$Q$23</definedName>
    <definedName name="_xlnm.Print_Area" localSheetId="6">'01.07.09'!$A$4:$Q$23</definedName>
  </definedNames>
  <calcPr fullCalcOnLoad="1"/>
</workbook>
</file>

<file path=xl/sharedStrings.xml><?xml version="1.0" encoding="utf-8"?>
<sst xmlns="http://schemas.openxmlformats.org/spreadsheetml/2006/main" count="1267" uniqueCount="124">
  <si>
    <t>К1&gt;0,04</t>
  </si>
  <si>
    <t>х</t>
  </si>
  <si>
    <t>пруденциалдық нормативтерді орындағаны туралы мәліметтер</t>
  </si>
  <si>
    <t>зейнетақы активтерін инвестициялық басқару қызметін жүзеге асыратын ұйымдардың</t>
  </si>
  <si>
    <t>№ р/с</t>
  </si>
  <si>
    <t>Ұйымдардың атауы</t>
  </si>
  <si>
    <t>К1 меншікті капиталының жеткіліктілігі</t>
  </si>
  <si>
    <t xml:space="preserve">К1 нормативтерді орындау </t>
  </si>
  <si>
    <t>Соңғы 3 жылда алынған орташа жалпы кіріс, 
мың. теңге</t>
  </si>
  <si>
    <t>Өтімді және өзге активтер, мың. теңге</t>
  </si>
  <si>
    <t>Баланс бойынша міндеттемелер, мың. теңге</t>
  </si>
  <si>
    <t>Тәуекел дәрежесі бойынша мөлшерленген қаржы құралдарының құны, мың. теңге</t>
  </si>
  <si>
    <t>Басқаруға қабылданған зейнетақы активтердің ағымдағы құны (тәуекел дәрежесі бойынша мөлшерленгенге дейін), мың. теңге</t>
  </si>
  <si>
    <t>АЗА жалпы сомасына зейнетақы аткивтердің үлесі</t>
  </si>
  <si>
    <t>Меншікті капиталының жеткіліктілік коэффициенті</t>
  </si>
  <si>
    <t>ЖЗҚ К1 коэффициенті</t>
  </si>
  <si>
    <t>К1 ЖЗҚ және ЗАБК</t>
  </si>
  <si>
    <t>ОЖК</t>
  </si>
  <si>
    <t>ӨА</t>
  </si>
  <si>
    <t>М</t>
  </si>
  <si>
    <t>ЖЗА</t>
  </si>
  <si>
    <t>АЗА</t>
  </si>
  <si>
    <t>К1=(ӨА-М)/ЖЗА,
К1&gt;30%  0,04-тен немесе К1&gt;0,012 ЗАИБЖАҰ және ЖЗҚ арасындағы шартқа сәйкес</t>
  </si>
  <si>
    <t>К1&gt;70%  0,04-тен немесе К1&gt;0,028 немесе ЗАИБЖАҰ және ЖЗҚ арасындағы шартқа сәйкес</t>
  </si>
  <si>
    <t>Кредит тәуекелі, мың. Теңге</t>
  </si>
  <si>
    <t>Арнайы пайыздық тәуекел, мың. Теңге</t>
  </si>
  <si>
    <t>Жалпы пайыздық тәуекел, мың. Теңге</t>
  </si>
  <si>
    <t>Валюта тәуекелі, мың. Теңге</t>
  </si>
  <si>
    <t>Қор тәуекелі, мың. Теңге</t>
  </si>
  <si>
    <t>"ГРАНТУМ Жинақтаушы зейнетақы қоры" (“Казкоммерцбанк” АҚ еншілес ұйымы)</t>
  </si>
  <si>
    <t>«GRANTUM Asset Management» Зейнетақы активтерін инвестициялық басқаруды жүзеге асыратын ұйым” АҚ (“Казкоммерцбанк”АҚ-ның еншілес ұйымы</t>
  </si>
  <si>
    <t>«Premier Asset Management» Зейнетақы активтерін инвестициялық басқаруды жүзеге асыратын ұйым” АҚ</t>
  </si>
  <si>
    <t>«РЕСПУБЛИКА» Жинақтаушы зейнетақы қоры» АҚ</t>
  </si>
  <si>
    <t>«Жетісу» Зейнетақы активтерін инвестициялық басқаруды жүзеге асыратын ұйым” АҚ</t>
  </si>
  <si>
    <t xml:space="preserve">"ҰларҮміт" Жинақтаушы зейнетақы қоры" АҚ </t>
  </si>
  <si>
    <t>"Қорғау" Жинақтаушы зейнетақы қоры АҚ</t>
  </si>
  <si>
    <t>"Нұр-Траст" Зейнетақы активтерін инвестициялық басқаруды жүзеге асыратын ұйым" АҚ</t>
  </si>
  <si>
    <t>"Нұрбанк" Акционерлік қоғамының еншілес ұйымы "Атамекен” жинақтаушы зейнетақы қоры» акционерлік қоғамы</t>
  </si>
  <si>
    <t>Жиынтығы:</t>
  </si>
  <si>
    <t>2009 жылғы "01" қаңтардағы жағдай бойынша</t>
  </si>
  <si>
    <t>2009 жылғы "01" ақпандағы жағдай бойынша</t>
  </si>
  <si>
    <t>жоқ</t>
  </si>
  <si>
    <t>2009 жылғы "01" наурыздағы жағдай бойынша</t>
  </si>
  <si>
    <t>(мың теңге)</t>
  </si>
  <si>
    <t xml:space="preserve">  </t>
  </si>
  <si>
    <t>2009 жылғы "01" сәуірдегі жағдай бойынша</t>
  </si>
  <si>
    <t xml:space="preserve">             </t>
  </si>
  <si>
    <t>иә</t>
  </si>
  <si>
    <t>2009 жылғы "01" мамырдағы жағдай бойынша</t>
  </si>
  <si>
    <t xml:space="preserve">"Нұр-Траст" зейнетақы активтерін инвестициялық басқаруды жүзеге асыратын ұйым" "Нұрбанк" АҚ еншілес ұйымы" АҚ </t>
  </si>
  <si>
    <t>"Өрлеу" зейнетақы активтерінің инвестициялық басқаруын жүзеге асыратын ұйым» АҚ</t>
  </si>
  <si>
    <t>2009 жылғы "01" маусымдағы жағдай бойынша</t>
  </si>
  <si>
    <t>Отк</t>
  </si>
  <si>
    <t>К1 ЖЗҚ және ЗАИБЖАҰ</t>
  </si>
  <si>
    <t>операциялық тәуекел</t>
  </si>
  <si>
    <t>2009 жылғы "01" шілдедегі жағдай бойынша</t>
  </si>
  <si>
    <t xml:space="preserve">Толық орындамағандар:  </t>
  </si>
  <si>
    <t>Толық орындағандар:</t>
  </si>
  <si>
    <t>* - Зейнетақы қорларын өзіндік басқаратын жинақтаушы зейнетақы қорлары.</t>
  </si>
  <si>
    <t>ЖЗҚ зейнетақы активтері бойынша түзетілген орташа номиналды кіріс коэффициенті</t>
  </si>
  <si>
    <t>ЖЗҚ зейнетақы активтері бойынша орташа номиналды кіріс коэффициенті</t>
  </si>
  <si>
    <t>ИӘ</t>
  </si>
  <si>
    <t>-</t>
  </si>
  <si>
    <t>ДА</t>
  </si>
  <si>
    <t xml:space="preserve">«РЕСПУБЛИКА» Жинақтаушы зейнетақы қоры» АҚ * </t>
  </si>
  <si>
    <t>«Еуразиялық жинақтаушы зейнетақы қоры» АҚ  *</t>
  </si>
  <si>
    <t>ЖОҚ</t>
  </si>
  <si>
    <t xml:space="preserve">"ГРАНТУМ Жинақтаушы зейнетақы қоры" АҚ (“Казкоммерцбанк” АҚ еншілес ұйымы) </t>
  </si>
  <si>
    <t xml:space="preserve">«GRANTUM Asset Management» Зейнетақы активтерін инвестициялық басқаруды жүзеге асыратын ұйым» АҚ (“Казкоммерцбанк” АҚ еншілес ұйымы) </t>
  </si>
  <si>
    <t>жеткіліксіз қалыптасқан</t>
  </si>
  <si>
    <t xml:space="preserve">"Қорғау" Жинақтаушы зейнетақы қоры АҚ </t>
  </si>
  <si>
    <t>Қалыптаспаған</t>
  </si>
  <si>
    <t>"Нұрбанк" АҚ еншілес ұйымы "Атамекен" жинақтаушы зейнетақы қоры" АҚ</t>
  </si>
  <si>
    <t>"Ұлар Үміт" Жинақтаушы зейнетақы қоры" АҚ</t>
  </si>
  <si>
    <t>«Жетісу» Зейнетақы активтерін инвестициялық басқаруды жүзеге асыратын ұйым» АҚ</t>
  </si>
  <si>
    <t>Қор тәуекелі</t>
  </si>
  <si>
    <t>Валюта тәуекелі</t>
  </si>
  <si>
    <t>Жалпы пайыздық тәуекел</t>
  </si>
  <si>
    <t>Арнайы пайыздық тәуекел</t>
  </si>
  <si>
    <t>К2 орындауы</t>
  </si>
  <si>
    <t>К2 Кірістіліктің минималды мәні
(60)</t>
  </si>
  <si>
    <t>2004 жылғы шілдедегі - 2009 жылғы шілдедегі кезеңде К2 (60)</t>
  </si>
  <si>
    <t>2006 жылғы шілдедегі - 2009 жылғы шілдедегі кезеңде К2 (36)</t>
  </si>
  <si>
    <t>2008 жылғы шілдедегі - 2009 жылғы шілдедегі кезеңде К2 (12)</t>
  </si>
  <si>
    <t>К1 орындауы</t>
  </si>
  <si>
    <t>қойылған норматив</t>
  </si>
  <si>
    <t>Меншік капиталының жеткіліктілік коэффициенті К1</t>
  </si>
  <si>
    <t>Басқаруға қабылданған зейнетақы активтердің ағымдағы құны (тәуекел дәрежесі бойынша мөлшерленгенге дейін) АЗА</t>
  </si>
  <si>
    <t>Тәуекел дәрежесі бойынша мөлшерленген қаржы құралдарының құны (ЖЗА)</t>
  </si>
  <si>
    <t>Операциялық тәуекел</t>
  </si>
  <si>
    <t xml:space="preserve">Нарықтық тәуекел </t>
  </si>
  <si>
    <t>Кредит тәуекелі</t>
  </si>
  <si>
    <t>Баланс бойынша міндеттемелер</t>
  </si>
  <si>
    <t>Өтімді және өзге активтер</t>
  </si>
  <si>
    <t>Пруденциалдық нормативтерді орындауы
Иә/Жоқ</t>
  </si>
  <si>
    <t>К2 өтеу бойынша  шартты міндеттемелердің резервтерін (провизияларын) қалыптастыру шартын орындауы</t>
  </si>
  <si>
    <t>Номиналды кірісінің коэффициенттері К2</t>
  </si>
  <si>
    <t>Ұйымдардың/Қорлардың атауы</t>
  </si>
  <si>
    <t>(мың.тенге)</t>
  </si>
  <si>
    <t>2009 жылғы "1" тамыздағы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</si>
  <si>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Бірге орындамауы:</t>
  </si>
  <si>
    <t>Бірге орындауы:</t>
  </si>
  <si>
    <t>ЖЗҚ жалпы орындамауы:</t>
  </si>
  <si>
    <t>ЖЗҚ жалпы орындауы:</t>
  </si>
  <si>
    <t>ЗАИБЖАҰ/Зейнетақы қорларын өзіндік басқаратын ЖЗҚ жалпы орындамауы:</t>
  </si>
  <si>
    <t>ЗАИБЖАҰ/Зейнетақы қорларын өзіндік басқаратын ЖЗҚ жалпы орындауы:</t>
  </si>
  <si>
    <t>51196</t>
  </si>
  <si>
    <t>Не сформирован</t>
  </si>
  <si>
    <t>Жиынтық К1 орындауы</t>
  </si>
  <si>
    <t>Жиынтық К1 ЖЗҚ және ЗАИБЖАҰ</t>
  </si>
  <si>
    <t>2009 жылғы "1" қыркүйектегі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</si>
  <si>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2009 жылғы "1" қазандағы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</si>
  <si>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2009 жылғы "1" қарашадағы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</si>
  <si>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2009 жылғы "1" желтоқсандағы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</si>
  <si>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r>
      <t xml:space="preserve">"AMANAT ҚАЗАҚСТАН" Жинақтаушы зейнетақы қоры АҚ </t>
    </r>
    <r>
      <rPr>
        <b/>
        <sz val="12"/>
        <rFont val="Cambria"/>
        <family val="1"/>
      </rPr>
      <t>*</t>
    </r>
  </si>
  <si>
    <r>
      <t xml:space="preserve">"МЖЗҚ" Жинақтаушы Зейнетақы Қоры" АҚ </t>
    </r>
    <r>
      <rPr>
        <b/>
        <sz val="12"/>
        <rFont val="Cambria"/>
        <family val="1"/>
      </rPr>
      <t xml:space="preserve"> *</t>
    </r>
  </si>
  <si>
    <r>
      <t xml:space="preserve">«БТА Банкі» АҚ-ның еншілес ұйымы «БТА Қазақстан Жинақтаушы Зейнетақы Қоры» АҚ  </t>
    </r>
    <r>
      <rPr>
        <b/>
        <sz val="12"/>
        <rFont val="Cambria"/>
        <family val="1"/>
      </rPr>
      <t>*</t>
    </r>
  </si>
  <si>
    <r>
      <t xml:space="preserve">«Қазақстан Халық Банкінің Жинақтаушы зейнетақы қоры» акционерлік қоғамы, «Қазақстан Халық Банкі» АҚ еншілес ұйымы </t>
    </r>
    <r>
      <rPr>
        <b/>
        <sz val="12"/>
        <rFont val="Cambria"/>
        <family val="1"/>
      </rPr>
      <t>*</t>
    </r>
  </si>
  <si>
    <r>
      <t xml:space="preserve">"Қазақмыс" Жинақтаушы зейнетақы қоры» АҚ </t>
    </r>
    <r>
      <rPr>
        <b/>
        <sz val="12"/>
        <rFont val="Cambria"/>
        <family val="1"/>
      </rPr>
      <t xml:space="preserve"> *</t>
    </r>
  </si>
  <si>
    <r>
      <t xml:space="preserve">"НефтеГаз - Дем" Жинақтаушы зейнетақы қоры" АҚ  </t>
    </r>
    <r>
      <rPr>
        <b/>
        <sz val="12"/>
        <rFont val="Cambria"/>
        <family val="1"/>
      </rPr>
      <t>*</t>
    </r>
  </si>
  <si>
    <r>
      <t xml:space="preserve">«Отан» ашық жинақтаушы зейнетақы қоры» АҚ («АТФ Банк» АҚ-ның еншілес ұйымы) </t>
    </r>
    <r>
      <rPr>
        <b/>
        <sz val="12"/>
        <rFont val="Cambria"/>
        <family val="1"/>
      </rPr>
      <t>*</t>
    </r>
  </si>
  <si>
    <r>
      <t xml:space="preserve">«Капитал» Жинақтаушы зейнетақы қоры» АҚ - «Банк ЦентрКредит» АҚ еншілес ұйымы </t>
    </r>
    <r>
      <rPr>
        <b/>
        <sz val="12"/>
        <rFont val="Cambria"/>
        <family val="1"/>
      </rPr>
      <t>*</t>
    </r>
  </si>
  <si>
    <t xml:space="preserve">"Нұр-Траст" Зейнетақы активтерін инвестициялық басқаруды жүзеге асыратын ұйым" </t>
  </si>
  <si>
    <t>"Нұрбанк" Акционерлік қоғамының еншілес ұйымы "Атамекен” жинақтаушы зейнетақы қоры» АҚ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</si>
</sst>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&quot;Т&quot;#,##0;\-&quot;Т&quot;#,##0"/>
    <numFmt numFmtId="186" formatCode="&quot;Т&quot;#,##0;[Red]\-&quot;Т&quot;#,##0"/>
    <numFmt numFmtId="187" formatCode="&quot;Т&quot;#,##0.00;\-&quot;Т&quot;#,##0.00"/>
    <numFmt numFmtId="188" formatCode="&quot;Т&quot;#,##0.00;[Red]\-&quot;Т&quot;#,##0.00"/>
    <numFmt numFmtId="189" formatCode="_-&quot;Т&quot;* #,##0_-;\-&quot;Т&quot;* #,##0_-;_-&quot;Т&quot;* &quot;-&quot;_-;_-@_-"/>
    <numFmt numFmtId="190" formatCode="_-* #,##0_-;\-* #,##0_-;_-* &quot;-&quot;_-;_-@_-"/>
    <numFmt numFmtId="191" formatCode="_-&quot;Т&quot;* #,##0.00_-;\-&quot;Т&quot;* #,##0.00_-;_-&quot;Т&quot;* &quot;-&quot;??_-;_-@_-"/>
    <numFmt numFmtId="192" formatCode="_-* #,##0.00_-;\-* #,##0.00_-;_-* &quot;-&quot;??_-;_-@_-"/>
    <numFmt numFmtId="193" formatCode="0.000"/>
    <numFmt numFmtId="194" formatCode="_-* #,##0.000_р_._-;\-* #,##0.000_р_._-;_-* &quot;-&quot;??_р_._-;_-@_-"/>
    <numFmt numFmtId="195" formatCode="#,##0.000"/>
    <numFmt numFmtId="196" formatCode="0.000000"/>
    <numFmt numFmtId="197" formatCode="#,##0.0"/>
    <numFmt numFmtId="198" formatCode="_-* #,##0_р_._-;\-* #,##0_р_._-;_-* &quot;-&quot;??_р_._-;_-@_-"/>
    <numFmt numFmtId="199" formatCode="_-* #,##0.00000000000_р_._-;\-* #,##0.00000000000_р_._-;_-* &quot;-&quot;??_р_._-;_-@_-"/>
    <numFmt numFmtId="200" formatCode="#,##0.0000"/>
    <numFmt numFmtId="201" formatCode="#,##0.00000"/>
    <numFmt numFmtId="202" formatCode="#,##0.000000"/>
    <numFmt numFmtId="203" formatCode="dd/mm/yy;@"/>
    <numFmt numFmtId="204" formatCode="_-* #,##0.0000_р_._-;\-* #,##0.0000_р_._-;_-* &quot;-&quot;??_р_._-;_-@_-"/>
    <numFmt numFmtId="205" formatCode="_-* #,##0.0_р_._-;\-* #,##0.0_р_._-;_-* &quot;-&quot;??_р_._-;_-@_-"/>
    <numFmt numFmtId="206" formatCode="#,##0.0000000"/>
    <numFmt numFmtId="207" formatCode="0.0000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0.00000"/>
    <numFmt numFmtId="215" formatCode="[$€-2]\ ###,000_);[Red]\([$€-2]\ ###,000\)"/>
    <numFmt numFmtId="216" formatCode="0.0"/>
    <numFmt numFmtId="217" formatCode="_-* #,##0.000_р_._-;\-* #,##0.000_р_._-;_-* &quot;-&quot;???_р_._-;_-@_-"/>
    <numFmt numFmtId="218" formatCode="[$-43F]d\ mmmm\ yyyy\ &quot;ж.&quot;"/>
    <numFmt numFmtId="219" formatCode="_-* #,##0.000_р_._-;\-* #,##0.000_р_._-;_-* &quot;-&quot;_р_._-;_-@_-"/>
    <numFmt numFmtId="220" formatCode="_-* #,##0.0000_р_._-;\-* #,##0.0000_р_._-;_-* &quot;-&quot;????_р_._-;_-@_-"/>
    <numFmt numFmtId="221" formatCode="#,##0.000_ ;\-#,##0.000\ "/>
    <numFmt numFmtId="222" formatCode="#,##0.000_р_.;\-#,##0.000_р_."/>
    <numFmt numFmtId="223" formatCode="[$-FC19]d\ mmmm\ yyyy\ &quot;г.&quot;"/>
    <numFmt numFmtId="224" formatCode="0.00000000"/>
    <numFmt numFmtId="225" formatCode="0.0000000"/>
    <numFmt numFmtId="226" formatCode="_(* #,##0.000_);_(* \(#,##0.0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3" fontId="22" fillId="0" borderId="0" xfId="59" applyNumberFormat="1" applyFont="1" applyFill="1" applyBorder="1" applyAlignment="1" applyProtection="1">
      <alignment horizontal="center" wrapText="1"/>
      <protection/>
    </xf>
    <xf numFmtId="0" fontId="22" fillId="0" borderId="0" xfId="59" applyFont="1" applyFill="1" applyBorder="1" applyAlignment="1" applyProtection="1">
      <alignment horizontal="left" vertical="center" wrapText="1"/>
      <protection/>
    </xf>
    <xf numFmtId="0" fontId="22" fillId="0" borderId="0" xfId="59" applyFont="1" applyFill="1" applyBorder="1" applyAlignment="1" applyProtection="1">
      <alignment horizontal="left" vertical="center" wrapText="1"/>
      <protection/>
    </xf>
    <xf numFmtId="193" fontId="23" fillId="0" borderId="0" xfId="57" applyNumberFormat="1" applyFont="1" applyFill="1" applyBorder="1" applyAlignment="1">
      <alignment horizontal="center" wrapText="1"/>
      <protection/>
    </xf>
    <xf numFmtId="193" fontId="23" fillId="0" borderId="10" xfId="57" applyNumberFormat="1" applyFont="1" applyFill="1" applyBorder="1" applyAlignment="1">
      <alignment horizontal="left" wrapText="1"/>
      <protection/>
    </xf>
    <xf numFmtId="193" fontId="23" fillId="0" borderId="11" xfId="57" applyNumberFormat="1" applyFont="1" applyFill="1" applyBorder="1" applyAlignment="1">
      <alignment horizontal="left" wrapText="1"/>
      <protection/>
    </xf>
    <xf numFmtId="1" fontId="23" fillId="0" borderId="12" xfId="57" applyNumberFormat="1" applyFont="1" applyFill="1" applyBorder="1" applyAlignment="1">
      <alignment wrapText="1"/>
      <protection/>
    </xf>
    <xf numFmtId="193" fontId="23" fillId="0" borderId="13" xfId="57" applyNumberFormat="1" applyFont="1" applyFill="1" applyBorder="1" applyAlignment="1">
      <alignment horizontal="left" wrapText="1"/>
      <protection/>
    </xf>
    <xf numFmtId="193" fontId="23" fillId="0" borderId="14" xfId="57" applyNumberFormat="1" applyFont="1" applyFill="1" applyBorder="1" applyAlignment="1">
      <alignment horizontal="left" wrapText="1"/>
      <protection/>
    </xf>
    <xf numFmtId="1" fontId="23" fillId="0" borderId="15" xfId="57" applyNumberFormat="1" applyFont="1" applyFill="1" applyBorder="1" applyAlignment="1">
      <alignment wrapText="1"/>
      <protection/>
    </xf>
    <xf numFmtId="193" fontId="23" fillId="0" borderId="10" xfId="57" applyNumberFormat="1" applyFont="1" applyFill="1" applyBorder="1" applyAlignment="1">
      <alignment wrapText="1"/>
      <protection/>
    </xf>
    <xf numFmtId="193" fontId="23" fillId="0" borderId="13" xfId="57" applyNumberFormat="1" applyFont="1" applyFill="1" applyBorder="1" applyAlignment="1">
      <alignment wrapText="1"/>
      <protection/>
    </xf>
    <xf numFmtId="0" fontId="22" fillId="0" borderId="0" xfId="55" applyFont="1">
      <alignment/>
      <protection/>
    </xf>
    <xf numFmtId="193" fontId="23" fillId="0" borderId="0" xfId="57" applyNumberFormat="1" applyFont="1" applyFill="1" applyBorder="1" applyAlignment="1">
      <alignment horizontal="left" wrapText="1"/>
      <protection/>
    </xf>
    <xf numFmtId="1" fontId="23" fillId="0" borderId="0" xfId="57" applyNumberFormat="1" applyFont="1" applyFill="1" applyBorder="1" applyAlignment="1">
      <alignment wrapText="1"/>
      <protection/>
    </xf>
    <xf numFmtId="0" fontId="23" fillId="0" borderId="0" xfId="59" applyFont="1" applyFill="1" applyAlignment="1" applyProtection="1">
      <alignment horizontal="center"/>
      <protection/>
    </xf>
    <xf numFmtId="0" fontId="23" fillId="0" borderId="0" xfId="59" applyFont="1" applyFill="1" applyAlignment="1" applyProtection="1">
      <alignment horizontal="center"/>
      <protection/>
    </xf>
    <xf numFmtId="4" fontId="23" fillId="0" borderId="0" xfId="55" applyNumberFormat="1" applyFont="1" applyAlignment="1">
      <alignment horizontal="center" wrapText="1"/>
      <protection/>
    </xf>
    <xf numFmtId="0" fontId="22" fillId="0" borderId="0" xfId="55" applyFont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22" fillId="0" borderId="0" xfId="55" applyFont="1" applyFill="1">
      <alignment/>
      <protection/>
    </xf>
    <xf numFmtId="0" fontId="22" fillId="0" borderId="0" xfId="55" applyFont="1" applyBorder="1" applyAlignment="1">
      <alignment horizontal="right"/>
      <protection/>
    </xf>
    <xf numFmtId="0" fontId="23" fillId="0" borderId="16" xfId="59" applyFont="1" applyFill="1" applyBorder="1" applyAlignment="1" applyProtection="1">
      <alignment horizontal="center" vertical="center" wrapText="1"/>
      <protection/>
    </xf>
    <xf numFmtId="0" fontId="23" fillId="0" borderId="17" xfId="59" applyFont="1" applyFill="1" applyBorder="1" applyAlignment="1" applyProtection="1">
      <alignment horizontal="center" vertical="center" wrapText="1"/>
      <protection/>
    </xf>
    <xf numFmtId="0" fontId="23" fillId="0" borderId="16" xfId="55" applyFont="1" applyBorder="1" applyAlignment="1">
      <alignment horizontal="center"/>
      <protection/>
    </xf>
    <xf numFmtId="0" fontId="23" fillId="0" borderId="18" xfId="55" applyFont="1" applyBorder="1" applyAlignment="1">
      <alignment horizontal="center"/>
      <protection/>
    </xf>
    <xf numFmtId="0" fontId="23" fillId="0" borderId="19" xfId="55" applyFont="1" applyBorder="1" applyAlignment="1">
      <alignment horizontal="center"/>
      <protection/>
    </xf>
    <xf numFmtId="0" fontId="23" fillId="0" borderId="20" xfId="59" applyFont="1" applyFill="1" applyBorder="1" applyAlignment="1" applyProtection="1">
      <alignment horizontal="center" vertical="center" wrapText="1"/>
      <protection/>
    </xf>
    <xf numFmtId="0" fontId="23" fillId="0" borderId="19" xfId="59" applyFont="1" applyFill="1" applyBorder="1" applyAlignment="1" applyProtection="1">
      <alignment horizontal="center" vertical="center" wrapText="1"/>
      <protection/>
    </xf>
    <xf numFmtId="0" fontId="23" fillId="0" borderId="21" xfId="59" applyFont="1" applyFill="1" applyBorder="1" applyAlignment="1" applyProtection="1">
      <alignment horizontal="center" vertical="center" wrapText="1"/>
      <protection/>
    </xf>
    <xf numFmtId="0" fontId="23" fillId="0" borderId="13" xfId="59" applyFont="1" applyFill="1" applyBorder="1" applyAlignment="1" applyProtection="1">
      <alignment horizontal="center" vertical="center" wrapText="1"/>
      <protection/>
    </xf>
    <xf numFmtId="0" fontId="23" fillId="0" borderId="22" xfId="59" applyFont="1" applyFill="1" applyBorder="1" applyAlignment="1" applyProtection="1">
      <alignment horizontal="center" vertical="center" wrapText="1"/>
      <protection/>
    </xf>
    <xf numFmtId="0" fontId="23" fillId="0" borderId="12" xfId="59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horizontal="center"/>
      <protection/>
    </xf>
    <xf numFmtId="0" fontId="23" fillId="0" borderId="24" xfId="55" applyFont="1" applyBorder="1" applyAlignment="1">
      <alignment horizontal="center"/>
      <protection/>
    </xf>
    <xf numFmtId="0" fontId="23" fillId="0" borderId="25" xfId="55" applyFont="1" applyBorder="1" applyAlignment="1">
      <alignment horizontal="center"/>
      <protection/>
    </xf>
    <xf numFmtId="0" fontId="23" fillId="0" borderId="26" xfId="59" applyFont="1" applyFill="1" applyBorder="1" applyAlignment="1" applyProtection="1">
      <alignment horizontal="center" vertical="center" wrapText="1"/>
      <protection/>
    </xf>
    <xf numFmtId="0" fontId="23" fillId="0" borderId="27" xfId="59" applyFont="1" applyFill="1" applyBorder="1" applyAlignment="1" applyProtection="1">
      <alignment horizontal="center" vertical="center" wrapText="1"/>
      <protection/>
    </xf>
    <xf numFmtId="0" fontId="23" fillId="0" borderId="28" xfId="59" applyFont="1" applyFill="1" applyBorder="1" applyAlignment="1" applyProtection="1">
      <alignment horizontal="center" vertical="center" wrapText="1"/>
      <protection/>
    </xf>
    <xf numFmtId="0" fontId="23" fillId="0" borderId="29" xfId="59" applyFont="1" applyFill="1" applyBorder="1" applyAlignment="1" applyProtection="1">
      <alignment horizontal="center" vertical="center" wrapText="1"/>
      <protection/>
    </xf>
    <xf numFmtId="0" fontId="23" fillId="0" borderId="23" xfId="59" applyFont="1" applyFill="1" applyBorder="1" applyAlignment="1" applyProtection="1">
      <alignment horizontal="center" vertical="center" wrapText="1"/>
      <protection/>
    </xf>
    <xf numFmtId="0" fontId="23" fillId="0" borderId="15" xfId="59" applyFont="1" applyFill="1" applyBorder="1" applyAlignment="1" applyProtection="1">
      <alignment horizontal="center" vertical="center" wrapText="1"/>
      <protection/>
    </xf>
    <xf numFmtId="0" fontId="23" fillId="0" borderId="30" xfId="59" applyFont="1" applyFill="1" applyBorder="1" applyAlignment="1" applyProtection="1">
      <alignment horizontal="center" vertical="center" wrapText="1"/>
      <protection/>
    </xf>
    <xf numFmtId="14" fontId="23" fillId="0" borderId="30" xfId="59" applyNumberFormat="1" applyFont="1" applyFill="1" applyBorder="1" applyAlignment="1" applyProtection="1">
      <alignment horizontal="center" vertical="center" wrapText="1"/>
      <protection/>
    </xf>
    <xf numFmtId="0" fontId="23" fillId="0" borderId="25" xfId="59" applyFont="1" applyFill="1" applyBorder="1" applyAlignment="1" applyProtection="1">
      <alignment horizontal="center" vertical="center" wrapText="1"/>
      <protection/>
    </xf>
    <xf numFmtId="0" fontId="23" fillId="0" borderId="31" xfId="59" applyFont="1" applyFill="1" applyBorder="1" applyAlignment="1" applyProtection="1">
      <alignment horizontal="center" vertical="center" wrapText="1"/>
      <protection/>
    </xf>
    <xf numFmtId="0" fontId="23" fillId="0" borderId="0" xfId="59" applyFont="1" applyFill="1" applyAlignment="1" applyProtection="1">
      <alignment horizontal="left" vertical="center" wrapText="1" indent="2"/>
      <protection/>
    </xf>
    <xf numFmtId="0" fontId="22" fillId="0" borderId="29" xfId="59" applyFont="1" applyFill="1" applyBorder="1" applyAlignment="1" applyProtection="1">
      <alignment horizontal="center" vertical="center" wrapText="1"/>
      <protection/>
    </xf>
    <xf numFmtId="0" fontId="22" fillId="0" borderId="23" xfId="59" applyFont="1" applyFill="1" applyBorder="1" applyAlignment="1" applyProtection="1">
      <alignment horizontal="center" vertical="center" wrapText="1"/>
      <protection/>
    </xf>
    <xf numFmtId="0" fontId="22" fillId="0" borderId="30" xfId="59" applyFont="1" applyFill="1" applyBorder="1" applyAlignment="1" applyProtection="1">
      <alignment horizontal="center" vertical="center" wrapText="1"/>
      <protection/>
    </xf>
    <xf numFmtId="0" fontId="22" fillId="0" borderId="31" xfId="59" applyFont="1" applyFill="1" applyBorder="1" applyAlignment="1" applyProtection="1">
      <alignment horizontal="center" vertical="center" wrapText="1"/>
      <protection/>
    </xf>
    <xf numFmtId="0" fontId="22" fillId="0" borderId="25" xfId="59" applyFont="1" applyFill="1" applyBorder="1" applyAlignment="1" applyProtection="1">
      <alignment horizontal="center" vertical="center" wrapText="1"/>
      <protection/>
    </xf>
    <xf numFmtId="195" fontId="23" fillId="0" borderId="0" xfId="59" applyNumberFormat="1" applyFont="1" applyFill="1" applyAlignment="1" applyProtection="1">
      <alignment horizontal="left" vertical="center" wrapText="1" indent="2"/>
      <protection/>
    </xf>
    <xf numFmtId="1" fontId="23" fillId="0" borderId="0" xfId="59" applyNumberFormat="1" applyFont="1" applyFill="1" applyAlignment="1" applyProtection="1">
      <alignment horizontal="left" vertical="center" wrapText="1" indent="2"/>
      <protection/>
    </xf>
    <xf numFmtId="195" fontId="23" fillId="0" borderId="0" xfId="33" applyNumberFormat="1" applyFont="1" applyFill="1" applyBorder="1" applyAlignment="1" applyProtection="1">
      <alignment horizontal="center" vertical="top"/>
      <protection/>
    </xf>
    <xf numFmtId="3" fontId="23" fillId="0" borderId="0" xfId="33" applyNumberFormat="1" applyFont="1" applyFill="1" applyBorder="1" applyAlignment="1" applyProtection="1">
      <alignment horizontal="center" vertical="top"/>
      <protection/>
    </xf>
    <xf numFmtId="0" fontId="23" fillId="0" borderId="0" xfId="59" applyFont="1" applyFill="1" applyAlignment="1" applyProtection="1">
      <alignment horizontal="left" wrapText="1" indent="2"/>
      <protection/>
    </xf>
    <xf numFmtId="4" fontId="22" fillId="0" borderId="0" xfId="57" applyNumberFormat="1" applyFont="1" applyFill="1" applyBorder="1" applyAlignment="1">
      <alignment horizontal="center" vertical="center" wrapText="1"/>
      <protection/>
    </xf>
    <xf numFmtId="3" fontId="22" fillId="0" borderId="12" xfId="57" applyNumberFormat="1" applyFont="1" applyFill="1" applyBorder="1" applyAlignment="1">
      <alignment horizontal="center" vertical="center" wrapText="1"/>
      <protection/>
    </xf>
    <xf numFmtId="3" fontId="22" fillId="0" borderId="15" xfId="57" applyNumberFormat="1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wrapText="1"/>
      <protection/>
    </xf>
    <xf numFmtId="0" fontId="22" fillId="0" borderId="14" xfId="55" applyFont="1" applyFill="1" applyBorder="1" applyAlignment="1">
      <alignment wrapText="1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center"/>
      <protection/>
    </xf>
    <xf numFmtId="0" fontId="22" fillId="0" borderId="0" xfId="59" applyFont="1" applyFill="1" applyAlignment="1" applyProtection="1">
      <alignment horizontal="left" wrapText="1" indent="2"/>
      <protection/>
    </xf>
    <xf numFmtId="0" fontId="23" fillId="0" borderId="0" xfId="59" applyFont="1" applyFill="1" applyAlignment="1" applyProtection="1">
      <alignment horizontal="center" wrapText="1"/>
      <protection/>
    </xf>
    <xf numFmtId="0" fontId="23" fillId="0" borderId="14" xfId="59" applyFont="1" applyFill="1" applyBorder="1" applyAlignment="1" applyProtection="1">
      <alignment horizontal="center" wrapText="1"/>
      <protection/>
    </xf>
    <xf numFmtId="0" fontId="23" fillId="0" borderId="30" xfId="59" applyFont="1" applyFill="1" applyBorder="1" applyAlignment="1" applyProtection="1">
      <alignment horizontal="center" vertical="center" wrapText="1"/>
      <protection/>
    </xf>
    <xf numFmtId="14" fontId="23" fillId="0" borderId="30" xfId="59" applyNumberFormat="1" applyFont="1" applyFill="1" applyBorder="1" applyAlignment="1" applyProtection="1">
      <alignment horizontal="center" vertical="center" wrapText="1"/>
      <protection/>
    </xf>
    <xf numFmtId="14" fontId="23" fillId="0" borderId="12" xfId="59" applyNumberFormat="1" applyFont="1" applyFill="1" applyBorder="1" applyAlignment="1" applyProtection="1">
      <alignment horizontal="center" vertical="center" wrapText="1"/>
      <protection/>
    </xf>
    <xf numFmtId="14" fontId="23" fillId="0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0" xfId="59" applyFont="1" applyFill="1" applyAlignment="1" applyProtection="1">
      <alignment horizontal="left" vertical="center" wrapText="1" indent="2"/>
      <protection/>
    </xf>
    <xf numFmtId="0" fontId="23" fillId="0" borderId="32" xfId="59" applyFont="1" applyFill="1" applyBorder="1" applyAlignment="1" applyProtection="1">
      <alignment horizontal="center" vertical="center" wrapText="1"/>
      <protection/>
    </xf>
    <xf numFmtId="0" fontId="23" fillId="0" borderId="12" xfId="59" applyFont="1" applyFill="1" applyBorder="1" applyAlignment="1" applyProtection="1">
      <alignment horizontal="center" vertical="center" wrapText="1"/>
      <protection/>
    </xf>
    <xf numFmtId="0" fontId="23" fillId="0" borderId="32" xfId="59" applyFont="1" applyFill="1" applyBorder="1" applyAlignment="1" applyProtection="1">
      <alignment horizontal="center" vertical="center" wrapText="1"/>
      <protection/>
    </xf>
    <xf numFmtId="14" fontId="23" fillId="0" borderId="32" xfId="59" applyNumberFormat="1" applyFont="1" applyFill="1" applyBorder="1" applyAlignment="1" applyProtection="1">
      <alignment horizontal="center" vertical="center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0" fontId="23" fillId="0" borderId="15" xfId="59" applyFont="1" applyFill="1" applyBorder="1" applyAlignment="1" applyProtection="1">
      <alignment horizontal="center" vertical="center" wrapText="1"/>
      <protection/>
    </xf>
    <xf numFmtId="14" fontId="23" fillId="0" borderId="15" xfId="59" applyNumberFormat="1" applyFont="1" applyFill="1" applyBorder="1" applyAlignment="1" applyProtection="1">
      <alignment horizontal="center" vertical="center" wrapText="1"/>
      <protection/>
    </xf>
    <xf numFmtId="0" fontId="23" fillId="0" borderId="30" xfId="59" applyFont="1" applyFill="1" applyBorder="1" applyAlignment="1" applyProtection="1">
      <alignment horizontal="left" vertical="center" wrapText="1" indent="2"/>
      <protection/>
    </xf>
    <xf numFmtId="0" fontId="22" fillId="33" borderId="0" xfId="59" applyFont="1" applyFill="1" applyAlignment="1" applyProtection="1">
      <alignment horizontal="left" vertical="center" wrapText="1"/>
      <protection/>
    </xf>
    <xf numFmtId="0" fontId="23" fillId="0" borderId="0" xfId="59" applyFont="1" applyFill="1" applyAlignment="1" applyProtection="1">
      <alignment horizontal="left" vertical="center" wrapText="1"/>
      <protection/>
    </xf>
    <xf numFmtId="0" fontId="22" fillId="0" borderId="0" xfId="59" applyFont="1" applyFill="1" applyAlignment="1" applyProtection="1">
      <alignment horizontal="left" vertical="center" wrapText="1"/>
      <protection/>
    </xf>
    <xf numFmtId="0" fontId="22" fillId="0" borderId="11" xfId="59" applyFont="1" applyFill="1" applyBorder="1" applyAlignment="1" applyProtection="1">
      <alignment horizontal="left" wrapText="1" indent="2"/>
      <protection/>
    </xf>
    <xf numFmtId="0" fontId="23" fillId="0" borderId="0" xfId="56" applyFont="1" applyFill="1" applyAlignment="1">
      <alignment/>
      <protection/>
    </xf>
    <xf numFmtId="0" fontId="22" fillId="0" borderId="0" xfId="54" applyFont="1" applyFill="1" applyAlignment="1">
      <alignment/>
      <protection/>
    </xf>
    <xf numFmtId="0" fontId="23" fillId="0" borderId="0" xfId="56" applyFont="1" applyFill="1">
      <alignment/>
      <protection/>
    </xf>
    <xf numFmtId="194" fontId="23" fillId="0" borderId="0" xfId="70" applyNumberFormat="1" applyFont="1" applyFill="1" applyBorder="1" applyAlignment="1" applyProtection="1">
      <alignment horizontal="left" vertical="center" wrapText="1"/>
      <protection/>
    </xf>
    <xf numFmtId="194" fontId="23" fillId="0" borderId="0" xfId="70" applyNumberFormat="1" applyFont="1" applyFill="1" applyBorder="1" applyAlignment="1" applyProtection="1">
      <alignment horizontal="right" vertical="center" wrapText="1"/>
      <protection/>
    </xf>
    <xf numFmtId="3" fontId="22" fillId="0" borderId="0" xfId="56" applyNumberFormat="1" applyFont="1" applyFill="1">
      <alignment/>
      <protection/>
    </xf>
    <xf numFmtId="194" fontId="22" fillId="0" borderId="0" xfId="70" applyNumberFormat="1" applyFont="1" applyFill="1" applyAlignment="1" applyProtection="1">
      <alignment/>
      <protection/>
    </xf>
    <xf numFmtId="3" fontId="22" fillId="0" borderId="0" xfId="58" applyNumberFormat="1" applyFont="1" applyFill="1" applyBorder="1" applyAlignment="1">
      <alignment horizontal="center"/>
      <protection/>
    </xf>
    <xf numFmtId="194" fontId="23" fillId="0" borderId="0" xfId="70" applyNumberFormat="1" applyFont="1" applyFill="1" applyBorder="1" applyAlignment="1" applyProtection="1">
      <alignment horizontal="center" vertical="center" wrapText="1"/>
      <protection/>
    </xf>
    <xf numFmtId="198" fontId="22" fillId="0" borderId="0" xfId="59" applyNumberFormat="1" applyFont="1" applyFill="1" applyAlignment="1" applyProtection="1">
      <alignment horizontal="left" wrapText="1" indent="2"/>
      <protection/>
    </xf>
    <xf numFmtId="0" fontId="23" fillId="0" borderId="0" xfId="59" applyFont="1" applyFill="1" applyAlignment="1" applyProtection="1">
      <alignment horizontal="center" vertical="center" wrapText="1"/>
      <protection/>
    </xf>
    <xf numFmtId="198" fontId="23" fillId="0" borderId="0" xfId="71" applyNumberFormat="1" applyFont="1" applyFill="1" applyAlignment="1" applyProtection="1">
      <alignment horizontal="left" vertical="center" wrapText="1"/>
      <protection/>
    </xf>
    <xf numFmtId="0" fontId="22" fillId="0" borderId="0" xfId="59" applyFont="1" applyFill="1" applyAlignment="1" applyProtection="1">
      <alignment horizontal="left" indent="2"/>
      <protection/>
    </xf>
    <xf numFmtId="0" fontId="22" fillId="0" borderId="0" xfId="59" applyFont="1" applyFill="1" applyAlignment="1" applyProtection="1">
      <alignment horizontal="right" wrapText="1"/>
      <protection/>
    </xf>
    <xf numFmtId="0" fontId="22" fillId="0" borderId="0" xfId="59" applyFont="1" applyFill="1" applyAlignment="1" applyProtection="1">
      <alignment horizontal="right" wrapText="1"/>
      <protection/>
    </xf>
    <xf numFmtId="0" fontId="22" fillId="0" borderId="0" xfId="59" applyFont="1" applyFill="1" applyAlignment="1" applyProtection="1">
      <alignment horizontal="left" wrapText="1"/>
      <protection/>
    </xf>
    <xf numFmtId="0" fontId="23" fillId="0" borderId="0" xfId="56" applyFont="1" applyFill="1" applyAlignment="1">
      <alignment horizontal="left"/>
      <protection/>
    </xf>
    <xf numFmtId="0" fontId="22" fillId="0" borderId="0" xfId="54" applyFont="1" applyFill="1" applyAlignment="1">
      <alignment horizontal="left"/>
      <protection/>
    </xf>
    <xf numFmtId="194" fontId="23" fillId="0" borderId="0" xfId="70" applyNumberFormat="1" applyFont="1" applyFill="1" applyBorder="1" applyAlignment="1" applyProtection="1">
      <alignment horizontal="center" vertical="center" wrapText="1"/>
      <protection/>
    </xf>
    <xf numFmtId="0" fontId="22" fillId="0" borderId="0" xfId="56" applyFont="1" applyFill="1">
      <alignment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3" fillId="0" borderId="33" xfId="59" applyFont="1" applyFill="1" applyBorder="1" applyAlignment="1" applyProtection="1">
      <alignment horizontal="left" vertical="center" wrapText="1"/>
      <protection/>
    </xf>
    <xf numFmtId="194" fontId="23" fillId="0" borderId="33" xfId="71" applyNumberFormat="1" applyFont="1" applyFill="1" applyBorder="1" applyAlignment="1" applyProtection="1">
      <alignment vertical="center" wrapText="1"/>
      <protection/>
    </xf>
    <xf numFmtId="3" fontId="23" fillId="0" borderId="33" xfId="59" applyNumberFormat="1" applyFont="1" applyFill="1" applyBorder="1" applyAlignment="1" applyProtection="1">
      <alignment horizontal="center" vertical="center" wrapText="1"/>
      <protection/>
    </xf>
    <xf numFmtId="195" fontId="23" fillId="0" borderId="33" xfId="59" applyNumberFormat="1" applyFont="1" applyFill="1" applyBorder="1" applyAlignment="1" applyProtection="1">
      <alignment horizontal="center" vertical="center" wrapText="1"/>
      <protection/>
    </xf>
    <xf numFmtId="0" fontId="23" fillId="0" borderId="33" xfId="59" applyFont="1" applyFill="1" applyBorder="1" applyAlignment="1" applyProtection="1">
      <alignment horizontal="center" vertical="center" wrapText="1"/>
      <protection/>
    </xf>
    <xf numFmtId="0" fontId="23" fillId="0" borderId="34" xfId="59" applyFont="1" applyFill="1" applyBorder="1" applyAlignment="1" applyProtection="1">
      <alignment horizontal="left" vertical="center" wrapText="1"/>
      <protection/>
    </xf>
    <xf numFmtId="194" fontId="22" fillId="0" borderId="34" xfId="71" applyNumberFormat="1" applyFont="1" applyFill="1" applyBorder="1" applyAlignment="1" applyProtection="1">
      <alignment vertical="center" wrapText="1"/>
      <protection/>
    </xf>
    <xf numFmtId="3" fontId="22" fillId="0" borderId="34" xfId="59" applyNumberFormat="1" applyFont="1" applyFill="1" applyBorder="1" applyAlignment="1" applyProtection="1">
      <alignment horizontal="center" vertical="center" wrapText="1"/>
      <protection/>
    </xf>
    <xf numFmtId="195" fontId="22" fillId="0" borderId="34" xfId="59" applyNumberFormat="1" applyFont="1" applyFill="1" applyBorder="1" applyAlignment="1" applyProtection="1">
      <alignment horizontal="center" vertical="center" wrapText="1"/>
      <protection/>
    </xf>
    <xf numFmtId="0" fontId="22" fillId="0" borderId="34" xfId="59" applyFont="1" applyFill="1" applyBorder="1" applyAlignment="1" applyProtection="1">
      <alignment horizontal="center" vertical="center" wrapText="1"/>
      <protection/>
    </xf>
    <xf numFmtId="194" fontId="23" fillId="0" borderId="34" xfId="71" applyNumberFormat="1" applyFont="1" applyFill="1" applyBorder="1" applyAlignment="1" applyProtection="1">
      <alignment vertical="center" wrapText="1"/>
      <protection/>
    </xf>
    <xf numFmtId="3" fontId="23" fillId="0" borderId="34" xfId="59" applyNumberFormat="1" applyFont="1" applyFill="1" applyBorder="1" applyAlignment="1" applyProtection="1">
      <alignment horizontal="center" vertical="center" wrapText="1"/>
      <protection/>
    </xf>
    <xf numFmtId="195" fontId="23" fillId="0" borderId="34" xfId="59" applyNumberFormat="1" applyFont="1" applyFill="1" applyBorder="1" applyAlignment="1" applyProtection="1">
      <alignment horizontal="center" vertical="center" wrapText="1"/>
      <protection/>
    </xf>
    <xf numFmtId="0" fontId="23" fillId="0" borderId="34" xfId="59" applyFont="1" applyFill="1" applyBorder="1" applyAlignment="1" applyProtection="1">
      <alignment horizontal="center" vertical="center" wrapText="1"/>
      <protection/>
    </xf>
    <xf numFmtId="0" fontId="23" fillId="0" borderId="35" xfId="59" applyFont="1" applyFill="1" applyBorder="1" applyAlignment="1" applyProtection="1">
      <alignment horizontal="left" vertical="center" wrapText="1"/>
      <protection/>
    </xf>
    <xf numFmtId="194" fontId="22" fillId="0" borderId="35" xfId="71" applyNumberFormat="1" applyFont="1" applyFill="1" applyBorder="1" applyAlignment="1" applyProtection="1">
      <alignment vertical="center" wrapText="1"/>
      <protection/>
    </xf>
    <xf numFmtId="3" fontId="22" fillId="0" borderId="35" xfId="59" applyNumberFormat="1" applyFont="1" applyFill="1" applyBorder="1" applyAlignment="1" applyProtection="1">
      <alignment horizontal="center" vertical="center" wrapText="1"/>
      <protection/>
    </xf>
    <xf numFmtId="184" fontId="22" fillId="0" borderId="35" xfId="71" applyNumberFormat="1" applyFont="1" applyFill="1" applyBorder="1" applyAlignment="1" applyProtection="1">
      <alignment horizontal="center" vertical="center" wrapText="1"/>
      <protection/>
    </xf>
    <xf numFmtId="195" fontId="22" fillId="0" borderId="35" xfId="59" applyNumberFormat="1" applyFont="1" applyFill="1" applyBorder="1" applyAlignment="1" applyProtection="1">
      <alignment horizontal="center" vertical="center" wrapText="1"/>
      <protection/>
    </xf>
    <xf numFmtId="0" fontId="22" fillId="0" borderId="35" xfId="59" applyFont="1" applyFill="1" applyBorder="1" applyAlignment="1" applyProtection="1">
      <alignment horizontal="center" vertical="center" wrapText="1"/>
      <protection/>
    </xf>
    <xf numFmtId="0" fontId="23" fillId="0" borderId="24" xfId="59" applyFont="1" applyFill="1" applyBorder="1" applyAlignment="1" applyProtection="1">
      <alignment horizontal="left" vertical="center" wrapText="1"/>
      <protection/>
    </xf>
    <xf numFmtId="194" fontId="23" fillId="0" borderId="24" xfId="71" applyNumberFormat="1" applyFont="1" applyFill="1" applyBorder="1" applyAlignment="1" applyProtection="1">
      <alignment vertical="center" wrapText="1"/>
      <protection/>
    </xf>
    <xf numFmtId="3" fontId="23" fillId="0" borderId="24" xfId="59" applyNumberFormat="1" applyFont="1" applyFill="1" applyBorder="1" applyAlignment="1" applyProtection="1">
      <alignment horizontal="center" vertical="center" wrapText="1"/>
      <protection/>
    </xf>
    <xf numFmtId="184" fontId="23" fillId="0" borderId="24" xfId="67" applyNumberFormat="1" applyFont="1" applyFill="1" applyBorder="1" applyAlignment="1" applyProtection="1">
      <alignment horizontal="center" vertical="center" wrapText="1"/>
      <protection/>
    </xf>
    <xf numFmtId="195" fontId="23" fillId="0" borderId="24" xfId="59" applyNumberFormat="1" applyFont="1" applyFill="1" applyBorder="1" applyAlignment="1" applyProtection="1">
      <alignment horizontal="center" vertical="center" wrapText="1"/>
      <protection/>
    </xf>
    <xf numFmtId="0" fontId="23" fillId="0" borderId="24" xfId="59" applyFont="1" applyFill="1" applyBorder="1" applyAlignment="1" applyProtection="1">
      <alignment horizontal="center" vertical="center" wrapText="1"/>
      <protection/>
    </xf>
    <xf numFmtId="184" fontId="23" fillId="0" borderId="24" xfId="69" applyNumberFormat="1" applyFont="1" applyFill="1" applyBorder="1" applyAlignment="1" applyProtection="1">
      <alignment horizontal="center" vertical="center" wrapText="1"/>
      <protection/>
    </xf>
    <xf numFmtId="195" fontId="23" fillId="0" borderId="25" xfId="59" applyNumberFormat="1" applyFont="1" applyFill="1" applyBorder="1" applyAlignment="1" applyProtection="1">
      <alignment horizontal="center" vertical="center" wrapText="1"/>
      <protection/>
    </xf>
    <xf numFmtId="0" fontId="22" fillId="0" borderId="33" xfId="59" applyFont="1" applyFill="1" applyBorder="1" applyAlignment="1" applyProtection="1">
      <alignment horizontal="center" vertical="center" wrapText="1"/>
      <protection/>
    </xf>
    <xf numFmtId="49" fontId="23" fillId="0" borderId="33" xfId="57" applyNumberFormat="1" applyFont="1" applyFill="1" applyBorder="1" applyAlignment="1">
      <alignment horizontal="left" vertical="center" wrapText="1"/>
      <protection/>
    </xf>
    <xf numFmtId="3" fontId="22" fillId="0" borderId="33" xfId="59" applyNumberFormat="1" applyFont="1" applyFill="1" applyBorder="1" applyAlignment="1" applyProtection="1">
      <alignment horizontal="center" vertical="center" wrapText="1"/>
      <protection/>
    </xf>
    <xf numFmtId="195" fontId="22" fillId="0" borderId="33" xfId="57" applyNumberFormat="1" applyFont="1" applyFill="1" applyBorder="1" applyAlignment="1">
      <alignment horizontal="center" vertical="center" wrapText="1"/>
      <protection/>
    </xf>
    <xf numFmtId="195" fontId="22" fillId="0" borderId="33" xfId="57" applyNumberFormat="1" applyFont="1" applyFill="1" applyBorder="1" applyAlignment="1">
      <alignment horizontal="center" vertical="center" wrapText="1"/>
      <protection/>
    </xf>
    <xf numFmtId="3" fontId="22" fillId="0" borderId="33" xfId="59" applyNumberFormat="1" applyFont="1" applyFill="1" applyBorder="1" applyAlignment="1" applyProtection="1">
      <alignment horizontal="center" vertical="center" wrapText="1"/>
      <protection/>
    </xf>
    <xf numFmtId="4" fontId="22" fillId="0" borderId="33" xfId="57" applyNumberFormat="1" applyFont="1" applyFill="1" applyBorder="1" applyAlignment="1">
      <alignment horizontal="center" vertical="center" wrapText="1"/>
      <protection/>
    </xf>
    <xf numFmtId="4" fontId="22" fillId="0" borderId="33" xfId="57" applyNumberFormat="1" applyFont="1" applyFill="1" applyBorder="1" applyAlignment="1">
      <alignment horizontal="center" vertical="center" wrapText="1"/>
      <protection/>
    </xf>
    <xf numFmtId="3" fontId="23" fillId="0" borderId="33" xfId="59" applyNumberFormat="1" applyFont="1" applyFill="1" applyBorder="1" applyAlignment="1" applyProtection="1">
      <alignment horizontal="center" vertical="center" wrapText="1"/>
      <protection/>
    </xf>
    <xf numFmtId="0" fontId="22" fillId="0" borderId="34" xfId="59" applyFont="1" applyFill="1" applyBorder="1" applyAlignment="1" applyProtection="1">
      <alignment horizontal="center" vertical="center" wrapText="1"/>
      <protection/>
    </xf>
    <xf numFmtId="49" fontId="22" fillId="0" borderId="34" xfId="57" applyNumberFormat="1" applyFont="1" applyFill="1" applyBorder="1" applyAlignment="1">
      <alignment horizontal="left" wrapText="1"/>
      <protection/>
    </xf>
    <xf numFmtId="3" fontId="22" fillId="0" borderId="34" xfId="57" applyNumberFormat="1" applyFont="1" applyFill="1" applyBorder="1" applyAlignment="1">
      <alignment horizontal="center" vertical="center" wrapText="1"/>
      <protection/>
    </xf>
    <xf numFmtId="195" fontId="22" fillId="0" borderId="34" xfId="57" applyNumberFormat="1" applyFont="1" applyFill="1" applyBorder="1" applyAlignment="1">
      <alignment horizontal="center" vertical="center" wrapText="1"/>
      <protection/>
    </xf>
    <xf numFmtId="195" fontId="22" fillId="0" borderId="34" xfId="57" applyNumberFormat="1" applyFont="1" applyFill="1" applyBorder="1" applyAlignment="1">
      <alignment horizontal="center" vertical="center" wrapText="1"/>
      <protection/>
    </xf>
    <xf numFmtId="3" fontId="22" fillId="0" borderId="34" xfId="59" applyNumberFormat="1" applyFont="1" applyFill="1" applyBorder="1" applyAlignment="1" applyProtection="1">
      <alignment horizontal="center" vertical="center" wrapText="1"/>
      <protection/>
    </xf>
    <xf numFmtId="4" fontId="22" fillId="0" borderId="34" xfId="57" applyNumberFormat="1" applyFont="1" applyFill="1" applyBorder="1" applyAlignment="1">
      <alignment horizontal="center" vertical="center" wrapText="1"/>
      <protection/>
    </xf>
    <xf numFmtId="4" fontId="22" fillId="0" borderId="34" xfId="57" applyNumberFormat="1" applyFont="1" applyFill="1" applyBorder="1" applyAlignment="1">
      <alignment horizontal="center" vertical="center" wrapText="1"/>
      <protection/>
    </xf>
    <xf numFmtId="3" fontId="23" fillId="0" borderId="34" xfId="59" applyNumberFormat="1" applyFont="1" applyFill="1" applyBorder="1" applyAlignment="1" applyProtection="1">
      <alignment horizontal="center" vertical="center" wrapText="1"/>
      <protection/>
    </xf>
    <xf numFmtId="1" fontId="22" fillId="0" borderId="34" xfId="59" applyNumberFormat="1" applyFont="1" applyFill="1" applyBorder="1" applyAlignment="1" applyProtection="1">
      <alignment horizontal="center" vertical="center" wrapText="1"/>
      <protection/>
    </xf>
    <xf numFmtId="49" fontId="23" fillId="0" borderId="34" xfId="57" applyNumberFormat="1" applyFont="1" applyFill="1" applyBorder="1" applyAlignment="1">
      <alignment vertical="center" wrapText="1"/>
      <protection/>
    </xf>
    <xf numFmtId="49" fontId="22" fillId="0" borderId="34" xfId="57" applyNumberFormat="1" applyFont="1" applyFill="1" applyBorder="1" applyAlignment="1">
      <alignment wrapText="1"/>
      <protection/>
    </xf>
    <xf numFmtId="0" fontId="22" fillId="0" borderId="34" xfId="55" applyFont="1" applyBorder="1" applyAlignment="1">
      <alignment horizontal="center" vertical="center"/>
      <protection/>
    </xf>
    <xf numFmtId="1" fontId="22" fillId="0" borderId="34" xfId="59" applyNumberFormat="1" applyFont="1" applyFill="1" applyBorder="1" applyAlignment="1" applyProtection="1">
      <alignment horizontal="center" vertical="center" wrapText="1"/>
      <protection/>
    </xf>
    <xf numFmtId="0" fontId="22" fillId="0" borderId="36" xfId="59" applyFont="1" applyFill="1" applyBorder="1" applyAlignment="1" applyProtection="1">
      <alignment horizontal="left" vertical="center" wrapText="1"/>
      <protection/>
    </xf>
    <xf numFmtId="195" fontId="22" fillId="0" borderId="36" xfId="57" applyNumberFormat="1" applyFont="1" applyFill="1" applyBorder="1" applyAlignment="1">
      <alignment horizontal="center" vertical="center" wrapText="1"/>
      <protection/>
    </xf>
    <xf numFmtId="4" fontId="22" fillId="0" borderId="36" xfId="57" applyNumberFormat="1" applyFont="1" applyFill="1" applyBorder="1" applyAlignment="1">
      <alignment horizontal="center" vertical="center" wrapText="1"/>
      <protection/>
    </xf>
    <xf numFmtId="1" fontId="22" fillId="0" borderId="35" xfId="59" applyNumberFormat="1" applyFont="1" applyFill="1" applyBorder="1" applyAlignment="1" applyProtection="1">
      <alignment horizontal="center" vertical="center" wrapText="1"/>
      <protection/>
    </xf>
    <xf numFmtId="49" fontId="22" fillId="0" borderId="35" xfId="57" applyNumberFormat="1" applyFont="1" applyFill="1" applyBorder="1" applyAlignment="1">
      <alignment wrapText="1"/>
      <protection/>
    </xf>
    <xf numFmtId="3" fontId="22" fillId="0" borderId="35" xfId="57" applyNumberFormat="1" applyFont="1" applyFill="1" applyBorder="1" applyAlignment="1">
      <alignment horizontal="center" vertical="center" wrapText="1"/>
      <protection/>
    </xf>
    <xf numFmtId="195" fontId="22" fillId="0" borderId="35" xfId="57" applyNumberFormat="1" applyFont="1" applyFill="1" applyBorder="1" applyAlignment="1">
      <alignment horizontal="center" vertical="center" wrapText="1"/>
      <protection/>
    </xf>
    <xf numFmtId="4" fontId="22" fillId="0" borderId="35" xfId="57" applyNumberFormat="1" applyFont="1" applyFill="1" applyBorder="1" applyAlignment="1">
      <alignment horizontal="center" vertical="center" wrapText="1"/>
      <protection/>
    </xf>
    <xf numFmtId="3" fontId="23" fillId="0" borderId="35" xfId="59" applyNumberFormat="1" applyFont="1" applyFill="1" applyBorder="1" applyAlignment="1" applyProtection="1">
      <alignment horizontal="center" vertical="center" wrapText="1"/>
      <protection/>
    </xf>
    <xf numFmtId="0" fontId="22" fillId="0" borderId="33" xfId="59" applyFont="1" applyFill="1" applyBorder="1" applyAlignment="1" applyProtection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111" xfId="56"/>
    <cellStyle name="Обычный_MIS PF" xfId="57"/>
    <cellStyle name="Обычный_инвестиционный портфель" xfId="58"/>
    <cellStyle name="Обычный_пруд ООиупа вых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_111" xfId="70"/>
    <cellStyle name="Финансовый_ООИУПА 01.01.07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0" zoomScaleNormal="70" zoomScaleSheetLayoutView="70" zoomScalePageLayoutView="0" workbookViewId="0" topLeftCell="A7">
      <selection activeCell="A9" sqref="A9"/>
    </sheetView>
  </sheetViews>
  <sheetFormatPr defaultColWidth="6.7109375" defaultRowHeight="19.5" customHeight="1"/>
  <cols>
    <col min="1" max="1" width="7.00390625" style="65" customWidth="1"/>
    <col min="2" max="2" width="40.421875" style="65" customWidth="1"/>
    <col min="3" max="3" width="14.7109375" style="65" customWidth="1"/>
    <col min="4" max="4" width="12.7109375" style="65" customWidth="1"/>
    <col min="5" max="5" width="14.140625" style="65" customWidth="1"/>
    <col min="6" max="6" width="15.140625" style="65" customWidth="1"/>
    <col min="7" max="7" width="14.57421875" style="65" customWidth="1"/>
    <col min="8" max="8" width="13.57421875" style="65" customWidth="1"/>
    <col min="9" max="9" width="12.00390625" style="65" customWidth="1"/>
    <col min="10" max="10" width="12.140625" style="65" customWidth="1"/>
    <col min="11" max="12" width="20.7109375" style="65" customWidth="1"/>
    <col min="13" max="13" width="16.57421875" style="65" customWidth="1"/>
    <col min="14" max="15" width="19.7109375" style="65" customWidth="1"/>
    <col min="16" max="16" width="17.00390625" style="65" customWidth="1"/>
    <col min="17" max="17" width="14.8515625" style="65" customWidth="1"/>
    <col min="18" max="18" width="17.421875" style="65" hidden="1" customWidth="1"/>
    <col min="19" max="19" width="12.140625" style="65" customWidth="1"/>
    <col min="20" max="16384" width="6.7109375" style="65" customWidth="1"/>
  </cols>
  <sheetData>
    <row r="1" spans="2:17" ht="19.5" customHeight="1">
      <c r="B1" s="16" t="s">
        <v>39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19.5" customHeight="1"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9.5" customHeight="1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8" s="57" customFormat="1" ht="18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65"/>
    </row>
    <row r="5" spans="1:19" s="47" customFormat="1" ht="51" customHeight="1">
      <c r="A5" s="68" t="s">
        <v>4</v>
      </c>
      <c r="B5" s="33" t="s">
        <v>5</v>
      </c>
      <c r="C5" s="69" t="s">
        <v>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70"/>
      <c r="Q5" s="71" t="s">
        <v>7</v>
      </c>
      <c r="R5" s="72"/>
      <c r="S5" s="95"/>
    </row>
    <row r="6" spans="1:19" s="47" customFormat="1" ht="141" customHeight="1">
      <c r="A6" s="68"/>
      <c r="B6" s="73"/>
      <c r="C6" s="43" t="s">
        <v>8</v>
      </c>
      <c r="D6" s="43" t="s">
        <v>9</v>
      </c>
      <c r="E6" s="43" t="s">
        <v>10</v>
      </c>
      <c r="F6" s="33" t="s">
        <v>24</v>
      </c>
      <c r="G6" s="33" t="s">
        <v>25</v>
      </c>
      <c r="H6" s="33" t="s">
        <v>26</v>
      </c>
      <c r="I6" s="33" t="s">
        <v>27</v>
      </c>
      <c r="J6" s="33" t="s">
        <v>28</v>
      </c>
      <c r="K6" s="43" t="s">
        <v>11</v>
      </c>
      <c r="L6" s="74" t="s">
        <v>12</v>
      </c>
      <c r="M6" s="33" t="s">
        <v>13</v>
      </c>
      <c r="N6" s="43" t="s">
        <v>14</v>
      </c>
      <c r="O6" s="75" t="s">
        <v>15</v>
      </c>
      <c r="P6" s="75" t="s">
        <v>16</v>
      </c>
      <c r="Q6" s="76"/>
      <c r="R6" s="72"/>
      <c r="S6" s="95"/>
    </row>
    <row r="7" spans="1:18" s="47" customFormat="1" ht="157.5">
      <c r="A7" s="68"/>
      <c r="B7" s="42"/>
      <c r="C7" s="43" t="s">
        <v>17</v>
      </c>
      <c r="D7" s="43" t="s">
        <v>18</v>
      </c>
      <c r="E7" s="43" t="s">
        <v>19</v>
      </c>
      <c r="F7" s="42"/>
      <c r="G7" s="42"/>
      <c r="H7" s="42"/>
      <c r="I7" s="42"/>
      <c r="J7" s="42"/>
      <c r="K7" s="43" t="s">
        <v>20</v>
      </c>
      <c r="L7" s="43" t="s">
        <v>21</v>
      </c>
      <c r="M7" s="105"/>
      <c r="N7" s="43" t="s">
        <v>22</v>
      </c>
      <c r="O7" s="78" t="s">
        <v>23</v>
      </c>
      <c r="P7" s="78" t="s">
        <v>0</v>
      </c>
      <c r="Q7" s="79"/>
      <c r="R7" s="72"/>
    </row>
    <row r="8" spans="1:18" s="47" customFormat="1" ht="22.5" customHeight="1">
      <c r="A8" s="8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72"/>
    </row>
    <row r="9" spans="1:19" s="82" customFormat="1" ht="94.5">
      <c r="A9" s="108">
        <v>1</v>
      </c>
      <c r="B9" s="109" t="s">
        <v>30</v>
      </c>
      <c r="C9" s="110">
        <v>376637</v>
      </c>
      <c r="D9" s="110">
        <v>1778365</v>
      </c>
      <c r="E9" s="110">
        <v>148300</v>
      </c>
      <c r="F9" s="110">
        <f>F10</f>
        <v>45398862</v>
      </c>
      <c r="G9" s="110">
        <f>G10</f>
        <v>462253</v>
      </c>
      <c r="H9" s="110">
        <f>H10</f>
        <v>687364</v>
      </c>
      <c r="I9" s="110">
        <f>I10</f>
        <v>1674648</v>
      </c>
      <c r="J9" s="110">
        <f>J10</f>
        <v>483788</v>
      </c>
      <c r="K9" s="110">
        <f>C9+F9+G9+H9+I9+J9</f>
        <v>49083552</v>
      </c>
      <c r="L9" s="110">
        <f>L10</f>
        <v>83234253</v>
      </c>
      <c r="M9" s="110">
        <v>100</v>
      </c>
      <c r="N9" s="111">
        <f>(D9-E9)/K9</f>
        <v>0.03321000485050471</v>
      </c>
      <c r="O9" s="111" t="s">
        <v>1</v>
      </c>
      <c r="P9" s="111" t="s">
        <v>1</v>
      </c>
      <c r="Q9" s="112" t="str">
        <f>IF(N9&gt;0.04*50%,"иә","жоқ")</f>
        <v>иә</v>
      </c>
      <c r="R9" s="83"/>
      <c r="S9" s="96"/>
    </row>
    <row r="10" spans="1:19" s="82" customFormat="1" ht="32.25" customHeight="1">
      <c r="A10" s="113"/>
      <c r="B10" s="114" t="s">
        <v>29</v>
      </c>
      <c r="C10" s="115" t="s">
        <v>1</v>
      </c>
      <c r="D10" s="115" t="s">
        <v>1</v>
      </c>
      <c r="E10" s="115" t="s">
        <v>1</v>
      </c>
      <c r="F10" s="115">
        <v>45398862</v>
      </c>
      <c r="G10" s="115">
        <v>462253</v>
      </c>
      <c r="H10" s="115">
        <v>687364</v>
      </c>
      <c r="I10" s="115">
        <v>1674648</v>
      </c>
      <c r="J10" s="115">
        <v>483788</v>
      </c>
      <c r="K10" s="115" t="s">
        <v>1</v>
      </c>
      <c r="L10" s="115">
        <v>83234253</v>
      </c>
      <c r="M10" s="116" t="s">
        <v>1</v>
      </c>
      <c r="N10" s="116" t="s">
        <v>1</v>
      </c>
      <c r="O10" s="116">
        <v>0.03</v>
      </c>
      <c r="P10" s="116">
        <f>N9+O10</f>
        <v>0.06321000485050471</v>
      </c>
      <c r="Q10" s="117" t="s">
        <v>1</v>
      </c>
      <c r="R10" s="83"/>
      <c r="S10" s="96"/>
    </row>
    <row r="11" spans="1:19" s="82" customFormat="1" ht="63">
      <c r="A11" s="113">
        <v>2</v>
      </c>
      <c r="B11" s="118" t="s">
        <v>31</v>
      </c>
      <c r="C11" s="119">
        <v>104689</v>
      </c>
      <c r="D11" s="119">
        <v>199231</v>
      </c>
      <c r="E11" s="119">
        <v>707</v>
      </c>
      <c r="F11" s="119">
        <f>F12</f>
        <v>7835394</v>
      </c>
      <c r="G11" s="119">
        <f>G12</f>
        <v>39944</v>
      </c>
      <c r="H11" s="119">
        <f>H12</f>
        <v>81503</v>
      </c>
      <c r="I11" s="119">
        <f>I12</f>
        <v>106472</v>
      </c>
      <c r="J11" s="119">
        <f>J12</f>
        <v>69926</v>
      </c>
      <c r="K11" s="119">
        <f>C11+F11+G11+H11+I11+J11</f>
        <v>8237928</v>
      </c>
      <c r="L11" s="119">
        <f>L12</f>
        <v>9834437</v>
      </c>
      <c r="M11" s="119">
        <v>100</v>
      </c>
      <c r="N11" s="120">
        <f>(D11-E11)/K11</f>
        <v>0.024098778236469172</v>
      </c>
      <c r="O11" s="120" t="s">
        <v>1</v>
      </c>
      <c r="P11" s="120" t="s">
        <v>1</v>
      </c>
      <c r="Q11" s="121" t="str">
        <f>IF(N11&gt;0.04*60%,"иә","жоқ")</f>
        <v>иә</v>
      </c>
      <c r="R11" s="83"/>
      <c r="S11" s="96"/>
    </row>
    <row r="12" spans="1:19" s="82" customFormat="1" ht="32.25" customHeight="1">
      <c r="A12" s="113"/>
      <c r="B12" s="114" t="s">
        <v>32</v>
      </c>
      <c r="C12" s="115" t="s">
        <v>1</v>
      </c>
      <c r="D12" s="115" t="s">
        <v>1</v>
      </c>
      <c r="E12" s="115" t="s">
        <v>1</v>
      </c>
      <c r="F12" s="115">
        <v>7835394</v>
      </c>
      <c r="G12" s="115">
        <v>39944</v>
      </c>
      <c r="H12" s="115">
        <v>81503</v>
      </c>
      <c r="I12" s="115">
        <v>106472</v>
      </c>
      <c r="J12" s="115">
        <v>69926</v>
      </c>
      <c r="K12" s="115" t="s">
        <v>1</v>
      </c>
      <c r="L12" s="115">
        <v>9834437</v>
      </c>
      <c r="M12" s="116" t="s">
        <v>1</v>
      </c>
      <c r="N12" s="116" t="s">
        <v>1</v>
      </c>
      <c r="O12" s="116">
        <v>0.026</v>
      </c>
      <c r="P12" s="116">
        <f>N11+O12</f>
        <v>0.050098778236469174</v>
      </c>
      <c r="Q12" s="117" t="s">
        <v>1</v>
      </c>
      <c r="R12" s="83"/>
      <c r="S12" s="96"/>
    </row>
    <row r="13" spans="1:19" s="82" customFormat="1" ht="47.25">
      <c r="A13" s="113">
        <v>3</v>
      </c>
      <c r="B13" s="118" t="s">
        <v>33</v>
      </c>
      <c r="C13" s="119">
        <v>1361956.6666666667</v>
      </c>
      <c r="D13" s="119">
        <v>467634</v>
      </c>
      <c r="E13" s="119">
        <v>1136667</v>
      </c>
      <c r="F13" s="119">
        <f>F14+F15</f>
        <v>57523405</v>
      </c>
      <c r="G13" s="119">
        <f>G14+G15</f>
        <v>3797357</v>
      </c>
      <c r="H13" s="119">
        <f>H14+H15</f>
        <v>567053</v>
      </c>
      <c r="I13" s="119">
        <f>I14+I15</f>
        <v>4041389</v>
      </c>
      <c r="J13" s="119">
        <f>J14+J15</f>
        <v>7532905</v>
      </c>
      <c r="K13" s="119">
        <f>C13+F13+G13+H13+I13+J13</f>
        <v>74824065.66666666</v>
      </c>
      <c r="L13" s="119">
        <f>L14+L15</f>
        <v>213700682</v>
      </c>
      <c r="M13" s="119">
        <v>100</v>
      </c>
      <c r="N13" s="120">
        <f>(D13-E13)/K13</f>
        <v>-0.008941414691103149</v>
      </c>
      <c r="O13" s="120" t="s">
        <v>1</v>
      </c>
      <c r="P13" s="120" t="s">
        <v>1</v>
      </c>
      <c r="Q13" s="121" t="str">
        <f>IF(N13&gt;0.04*65%,"иә","жоқ")</f>
        <v>жоқ</v>
      </c>
      <c r="R13" s="83">
        <f>COUNTIF(Q13:Q13,"да")</f>
        <v>0</v>
      </c>
      <c r="S13" s="96"/>
    </row>
    <row r="14" spans="1:19" s="82" customFormat="1" ht="32.25" customHeight="1">
      <c r="A14" s="113"/>
      <c r="B14" s="114" t="s">
        <v>34</v>
      </c>
      <c r="C14" s="115">
        <f>$C$14*M14/100</f>
        <v>1217661.2088883116</v>
      </c>
      <c r="D14" s="115">
        <f>$D$14*M14/100</f>
        <v>418089.49997719703</v>
      </c>
      <c r="E14" s="115">
        <f>$E$14*M14/100</f>
        <v>1016240.3453781818</v>
      </c>
      <c r="F14" s="115">
        <v>53726382</v>
      </c>
      <c r="G14" s="115">
        <v>2816689</v>
      </c>
      <c r="H14" s="115">
        <v>407171</v>
      </c>
      <c r="I14" s="115">
        <v>4011008</v>
      </c>
      <c r="J14" s="115">
        <v>7133492</v>
      </c>
      <c r="K14" s="115">
        <f>C14+F14+G14+H14+I14+J14</f>
        <v>69312403.20888832</v>
      </c>
      <c r="L14" s="115">
        <v>191059699</v>
      </c>
      <c r="M14" s="116">
        <f>L14/$L$14*100</f>
        <v>100</v>
      </c>
      <c r="N14" s="116">
        <f>(D14-E14)/K14</f>
        <v>-0.008629780785385904</v>
      </c>
      <c r="O14" s="116">
        <v>0.016</v>
      </c>
      <c r="P14" s="116">
        <f>N14+O14</f>
        <v>0.007370219214614096</v>
      </c>
      <c r="Q14" s="117" t="s">
        <v>1</v>
      </c>
      <c r="R14" s="83">
        <f>COUNTIF(Q14:Q14,"да")</f>
        <v>0</v>
      </c>
      <c r="S14" s="96"/>
    </row>
    <row r="15" spans="1:19" s="82" customFormat="1" ht="32.25" customHeight="1">
      <c r="A15" s="113"/>
      <c r="B15" s="114" t="s">
        <v>35</v>
      </c>
      <c r="C15" s="115">
        <f>$C$14*M15/100</f>
        <v>144295.45777835502</v>
      </c>
      <c r="D15" s="115">
        <f>$D$14*M15/100</f>
        <v>49544.500022802924</v>
      </c>
      <c r="E15" s="115">
        <f>$E$14*M15/100</f>
        <v>120426.65462181819</v>
      </c>
      <c r="F15" s="115">
        <v>3797023</v>
      </c>
      <c r="G15" s="115">
        <v>980668</v>
      </c>
      <c r="H15" s="115">
        <v>159882</v>
      </c>
      <c r="I15" s="115">
        <v>30381</v>
      </c>
      <c r="J15" s="115">
        <v>399413</v>
      </c>
      <c r="K15" s="115">
        <f>C15+F15+G15+H15+I15+J15</f>
        <v>5511662.457778355</v>
      </c>
      <c r="L15" s="115">
        <v>22640983</v>
      </c>
      <c r="M15" s="116">
        <f>L15/$L$14*100</f>
        <v>11.850213895710157</v>
      </c>
      <c r="N15" s="116">
        <f>(D15-E15)/K15</f>
        <v>-0.012860394688898727</v>
      </c>
      <c r="O15" s="116">
        <v>0.039</v>
      </c>
      <c r="P15" s="116">
        <f>N15+O15</f>
        <v>0.026139605311101273</v>
      </c>
      <c r="Q15" s="117" t="s">
        <v>1</v>
      </c>
      <c r="R15" s="83"/>
      <c r="S15" s="96"/>
    </row>
    <row r="16" spans="1:19" s="82" customFormat="1" ht="63">
      <c r="A16" s="113">
        <v>4</v>
      </c>
      <c r="B16" s="118" t="s">
        <v>122</v>
      </c>
      <c r="C16" s="119">
        <v>161701</v>
      </c>
      <c r="D16" s="119">
        <v>509148</v>
      </c>
      <c r="E16" s="119">
        <v>3880</v>
      </c>
      <c r="F16" s="119">
        <f>F17</f>
        <v>18501527</v>
      </c>
      <c r="G16" s="119">
        <f>G17</f>
        <v>155833</v>
      </c>
      <c r="H16" s="119">
        <f>H17</f>
        <v>107478</v>
      </c>
      <c r="I16" s="119">
        <f>I17</f>
        <v>29587</v>
      </c>
      <c r="J16" s="119">
        <f>J17</f>
        <v>409588</v>
      </c>
      <c r="K16" s="119">
        <f>C16+F16+G16+H16+I16+J16</f>
        <v>19365714</v>
      </c>
      <c r="L16" s="119">
        <f>L17</f>
        <v>35725845</v>
      </c>
      <c r="M16" s="119">
        <v>100</v>
      </c>
      <c r="N16" s="120">
        <f>(D16-E16)/K16</f>
        <v>0.02609085314386033</v>
      </c>
      <c r="O16" s="120" t="s">
        <v>1</v>
      </c>
      <c r="P16" s="120" t="s">
        <v>1</v>
      </c>
      <c r="Q16" s="121" t="str">
        <f>IF(N16&gt;0.04*50%,"иә","жоқ")</f>
        <v>иә</v>
      </c>
      <c r="R16" s="83">
        <f>COUNTIF(Q16:Q16,"да")</f>
        <v>0</v>
      </c>
      <c r="S16" s="96"/>
    </row>
    <row r="17" spans="1:19" s="82" customFormat="1" ht="63">
      <c r="A17" s="122"/>
      <c r="B17" s="123" t="s">
        <v>123</v>
      </c>
      <c r="C17" s="124" t="s">
        <v>1</v>
      </c>
      <c r="D17" s="124" t="s">
        <v>1</v>
      </c>
      <c r="E17" s="124" t="s">
        <v>1</v>
      </c>
      <c r="F17" s="124">
        <v>18501527</v>
      </c>
      <c r="G17" s="124">
        <v>155833</v>
      </c>
      <c r="H17" s="124">
        <v>107478</v>
      </c>
      <c r="I17" s="124">
        <v>29587</v>
      </c>
      <c r="J17" s="124">
        <v>409588</v>
      </c>
      <c r="K17" s="124" t="s">
        <v>1</v>
      </c>
      <c r="L17" s="124">
        <v>35725845</v>
      </c>
      <c r="M17" s="125" t="s">
        <v>1</v>
      </c>
      <c r="N17" s="126" t="s">
        <v>1</v>
      </c>
      <c r="O17" s="126">
        <v>0.022</v>
      </c>
      <c r="P17" s="126">
        <f>N16+O17</f>
        <v>0.04809085314386033</v>
      </c>
      <c r="Q17" s="127" t="s">
        <v>1</v>
      </c>
      <c r="R17" s="83">
        <f>COUNTIF(Q17:Q17,"да")</f>
        <v>0</v>
      </c>
      <c r="S17" s="96"/>
    </row>
    <row r="18" spans="1:19" s="82" customFormat="1" ht="32.25" customHeight="1">
      <c r="A18" s="128"/>
      <c r="B18" s="129" t="s">
        <v>38</v>
      </c>
      <c r="C18" s="130">
        <f aca="true" t="shared" si="0" ref="C18:L18">SUM(C9+C11+C13+C16)</f>
        <v>2004983.6666666667</v>
      </c>
      <c r="D18" s="130">
        <f t="shared" si="0"/>
        <v>2954378</v>
      </c>
      <c r="E18" s="130">
        <f t="shared" si="0"/>
        <v>1289554</v>
      </c>
      <c r="F18" s="130">
        <f t="shared" si="0"/>
        <v>129259188</v>
      </c>
      <c r="G18" s="130">
        <f t="shared" si="0"/>
        <v>4455387</v>
      </c>
      <c r="H18" s="130">
        <f t="shared" si="0"/>
        <v>1443398</v>
      </c>
      <c r="I18" s="130">
        <f t="shared" si="0"/>
        <v>5852096</v>
      </c>
      <c r="J18" s="130">
        <f t="shared" si="0"/>
        <v>8496207</v>
      </c>
      <c r="K18" s="130">
        <f t="shared" si="0"/>
        <v>151511259.66666666</v>
      </c>
      <c r="L18" s="130">
        <f t="shared" si="0"/>
        <v>342495217</v>
      </c>
      <c r="M18" s="131" t="s">
        <v>1</v>
      </c>
      <c r="N18" s="132" t="s">
        <v>1</v>
      </c>
      <c r="O18" s="132" t="s">
        <v>1</v>
      </c>
      <c r="P18" s="132" t="s">
        <v>1</v>
      </c>
      <c r="Q18" s="133" t="s">
        <v>1</v>
      </c>
      <c r="R18" s="83"/>
      <c r="S18" s="96"/>
    </row>
    <row r="19" spans="3:17" ht="14.25" customHeight="1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2:17" ht="19.5" customHeight="1">
      <c r="B20" s="97"/>
      <c r="K20" s="94"/>
      <c r="L20" s="98"/>
      <c r="M20" s="98"/>
      <c r="N20" s="98"/>
      <c r="O20" s="99"/>
      <c r="P20" s="99"/>
      <c r="Q20" s="100"/>
    </row>
    <row r="21" spans="12:17" ht="19.5" customHeight="1">
      <c r="L21" s="98"/>
      <c r="M21" s="98"/>
      <c r="N21" s="98"/>
      <c r="O21" s="99"/>
      <c r="P21" s="99"/>
      <c r="Q21" s="100"/>
    </row>
    <row r="22" spans="4:9" ht="19.5" customHeight="1">
      <c r="D22" s="85"/>
      <c r="E22" s="106"/>
      <c r="F22" s="92"/>
      <c r="G22" s="92"/>
      <c r="H22" s="92"/>
      <c r="I22" s="92"/>
    </row>
    <row r="23" spans="4:11" ht="19.5" customHeight="1">
      <c r="D23" s="101"/>
      <c r="E23" s="107"/>
      <c r="F23" s="87"/>
      <c r="G23" s="88"/>
      <c r="H23" s="88"/>
      <c r="I23" s="103"/>
      <c r="J23" s="103"/>
      <c r="K23" s="103"/>
    </row>
    <row r="24" spans="4:9" ht="19.5" customHeight="1">
      <c r="D24" s="104"/>
      <c r="E24" s="91"/>
      <c r="F24" s="91"/>
      <c r="G24" s="91"/>
      <c r="H24" s="92"/>
      <c r="I24" s="92"/>
    </row>
    <row r="25" spans="4:11" ht="19.5" customHeight="1">
      <c r="D25" s="87"/>
      <c r="E25" s="93"/>
      <c r="F25" s="93"/>
      <c r="G25" s="93"/>
      <c r="H25" s="92"/>
      <c r="I25" s="92"/>
      <c r="K25" s="94"/>
    </row>
  </sheetData>
  <sheetProtection/>
  <mergeCells count="19">
    <mergeCell ref="Q5:Q7"/>
    <mergeCell ref="B2:Q2"/>
    <mergeCell ref="B3:Q3"/>
    <mergeCell ref="B1:Q1"/>
    <mergeCell ref="S5:S6"/>
    <mergeCell ref="F6:F7"/>
    <mergeCell ref="G6:G7"/>
    <mergeCell ref="H6:H7"/>
    <mergeCell ref="I6:I7"/>
    <mergeCell ref="J6:J7"/>
    <mergeCell ref="I23:K23"/>
    <mergeCell ref="D23:E23"/>
    <mergeCell ref="G23:H23"/>
    <mergeCell ref="L20:N20"/>
    <mergeCell ref="L21:N21"/>
    <mergeCell ref="A5:A7"/>
    <mergeCell ref="B5:B7"/>
    <mergeCell ref="C5:N5"/>
    <mergeCell ref="M6:M7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3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19" customWidth="1"/>
    <col min="2" max="2" width="33.421875" style="13" customWidth="1"/>
    <col min="3" max="10" width="16.00390625" style="13" customWidth="1"/>
    <col min="11" max="12" width="18.7109375" style="21" customWidth="1"/>
    <col min="13" max="16" width="15.421875" style="13" customWidth="1"/>
    <col min="17" max="17" width="15.00390625" style="13" customWidth="1"/>
    <col min="18" max="21" width="14.7109375" style="13" customWidth="1"/>
    <col min="22" max="23" width="14.28125" style="13" customWidth="1"/>
    <col min="24" max="24" width="15.7109375" style="13" customWidth="1"/>
    <col min="25" max="25" width="18.421875" style="13" customWidth="1"/>
    <col min="26" max="26" width="14.28125" style="13" customWidth="1"/>
    <col min="27" max="16384" width="9.140625" style="13" customWidth="1"/>
  </cols>
  <sheetData>
    <row r="1" spans="1:24" ht="42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24" ht="16.5" thickBot="1">
      <c r="B2" s="20"/>
      <c r="C2" s="20"/>
      <c r="D2" s="20"/>
      <c r="E2" s="20"/>
      <c r="F2" s="20"/>
      <c r="G2" s="20"/>
      <c r="H2" s="20"/>
      <c r="I2" s="20"/>
      <c r="J2" s="20"/>
      <c r="Q2" s="22"/>
      <c r="R2" s="22"/>
      <c r="S2" s="22"/>
      <c r="X2" s="22" t="s">
        <v>98</v>
      </c>
    </row>
    <row r="3" spans="1:24" ht="18.75" customHeight="1">
      <c r="A3" s="23" t="s">
        <v>4</v>
      </c>
      <c r="B3" s="24" t="s">
        <v>97</v>
      </c>
      <c r="C3" s="25" t="s">
        <v>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5" t="s">
        <v>96</v>
      </c>
      <c r="S3" s="26"/>
      <c r="T3" s="26"/>
      <c r="U3" s="26"/>
      <c r="V3" s="27"/>
      <c r="W3" s="28" t="s">
        <v>95</v>
      </c>
      <c r="X3" s="29" t="s">
        <v>94</v>
      </c>
    </row>
    <row r="4" spans="1:24" ht="18.75" customHeight="1">
      <c r="A4" s="30"/>
      <c r="B4" s="31"/>
      <c r="C4" s="32" t="s">
        <v>93</v>
      </c>
      <c r="D4" s="33" t="s">
        <v>92</v>
      </c>
      <c r="E4" s="33" t="s">
        <v>91</v>
      </c>
      <c r="F4" s="34" t="s">
        <v>90</v>
      </c>
      <c r="G4" s="35"/>
      <c r="H4" s="35"/>
      <c r="I4" s="36"/>
      <c r="J4" s="33" t="s">
        <v>89</v>
      </c>
      <c r="K4" s="33" t="s">
        <v>88</v>
      </c>
      <c r="L4" s="33" t="s">
        <v>87</v>
      </c>
      <c r="M4" s="33" t="s">
        <v>86</v>
      </c>
      <c r="N4" s="33" t="s">
        <v>85</v>
      </c>
      <c r="O4" s="33" t="s">
        <v>84</v>
      </c>
      <c r="P4" s="33" t="s">
        <v>109</v>
      </c>
      <c r="Q4" s="37" t="s">
        <v>108</v>
      </c>
      <c r="R4" s="32" t="s">
        <v>83</v>
      </c>
      <c r="S4" s="33" t="s">
        <v>82</v>
      </c>
      <c r="T4" s="33" t="s">
        <v>81</v>
      </c>
      <c r="U4" s="33" t="s">
        <v>80</v>
      </c>
      <c r="V4" s="37" t="s">
        <v>79</v>
      </c>
      <c r="W4" s="38"/>
      <c r="X4" s="39"/>
    </row>
    <row r="5" spans="1:24" s="47" customFormat="1" ht="120" customHeight="1">
      <c r="A5" s="40"/>
      <c r="B5" s="41"/>
      <c r="C5" s="30"/>
      <c r="D5" s="42"/>
      <c r="E5" s="42"/>
      <c r="F5" s="43" t="s">
        <v>78</v>
      </c>
      <c r="G5" s="43" t="s">
        <v>77</v>
      </c>
      <c r="H5" s="44" t="s">
        <v>76</v>
      </c>
      <c r="I5" s="44" t="s">
        <v>75</v>
      </c>
      <c r="J5" s="42"/>
      <c r="K5" s="42"/>
      <c r="L5" s="42"/>
      <c r="M5" s="42"/>
      <c r="N5" s="42"/>
      <c r="O5" s="42"/>
      <c r="P5" s="42"/>
      <c r="Q5" s="39"/>
      <c r="R5" s="30"/>
      <c r="S5" s="42"/>
      <c r="T5" s="42"/>
      <c r="U5" s="42"/>
      <c r="V5" s="39"/>
      <c r="W5" s="45"/>
      <c r="X5" s="46"/>
    </row>
    <row r="6" spans="1:24" s="47" customFormat="1" ht="24" customHeight="1">
      <c r="A6" s="48">
        <v>1</v>
      </c>
      <c r="B6" s="49">
        <v>2</v>
      </c>
      <c r="C6" s="48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/>
      <c r="P6" s="50">
        <v>15</v>
      </c>
      <c r="Q6" s="51">
        <v>16</v>
      </c>
      <c r="R6" s="48">
        <v>17</v>
      </c>
      <c r="S6" s="50">
        <v>18</v>
      </c>
      <c r="T6" s="50">
        <v>19</v>
      </c>
      <c r="U6" s="50">
        <v>20</v>
      </c>
      <c r="V6" s="51">
        <v>21</v>
      </c>
      <c r="W6" s="52">
        <v>22</v>
      </c>
      <c r="X6" s="51">
        <v>23</v>
      </c>
    </row>
    <row r="7" spans="1:24" s="47" customFormat="1" ht="47.25" customHeight="1">
      <c r="A7" s="136">
        <v>1</v>
      </c>
      <c r="B7" s="137" t="s">
        <v>74</v>
      </c>
      <c r="C7" s="138">
        <v>2447691</v>
      </c>
      <c r="D7" s="138">
        <v>2278113</v>
      </c>
      <c r="E7" s="138">
        <f>E8</f>
        <v>147622035.24967116</v>
      </c>
      <c r="F7" s="138">
        <f>F8</f>
        <v>478906</v>
      </c>
      <c r="G7" s="138">
        <f>G8</f>
        <v>551809</v>
      </c>
      <c r="H7" s="138">
        <f>H8</f>
        <v>4396014</v>
      </c>
      <c r="I7" s="138">
        <f>I8</f>
        <v>6022932.929748928</v>
      </c>
      <c r="J7" s="138">
        <v>606120</v>
      </c>
      <c r="K7" s="138">
        <f>E7+G7+F7+I7+H7+J7</f>
        <v>159677817.17942008</v>
      </c>
      <c r="L7" s="138">
        <f>L8</f>
        <v>222712969.9266513</v>
      </c>
      <c r="M7" s="139">
        <f>(C7-D7)/K7</f>
        <v>0.0010620009904660438</v>
      </c>
      <c r="N7" s="139">
        <v>0.014</v>
      </c>
      <c r="O7" s="139" t="str">
        <f>IF(M7&gt;N7,"ИӘ","ЖОҚ")</f>
        <v>ЖОҚ</v>
      </c>
      <c r="P7" s="140">
        <f>M7+M8</f>
        <v>0.03385932866702068</v>
      </c>
      <c r="Q7" s="141" t="str">
        <f>IF(P7&gt;0.04,"ИӘ","ЖОҚ")</f>
        <v>ЖОҚ</v>
      </c>
      <c r="R7" s="142">
        <v>5.19</v>
      </c>
      <c r="S7" s="142">
        <v>11.81</v>
      </c>
      <c r="T7" s="142">
        <v>34.28</v>
      </c>
      <c r="U7" s="142">
        <v>29.88</v>
      </c>
      <c r="V7" s="141" t="str">
        <f>IF(T7&gt;U7,"ИӘ","ЖОҚ")</f>
        <v>ИӘ</v>
      </c>
      <c r="W7" s="143" t="s">
        <v>61</v>
      </c>
      <c r="X7" s="144" t="s">
        <v>66</v>
      </c>
    </row>
    <row r="8" spans="1:26" s="47" customFormat="1" ht="47.25" customHeight="1">
      <c r="A8" s="145"/>
      <c r="B8" s="146" t="s">
        <v>73</v>
      </c>
      <c r="C8" s="115">
        <v>10449635.208059179</v>
      </c>
      <c r="D8" s="115">
        <v>5175999</v>
      </c>
      <c r="E8" s="147">
        <v>147622035.24967116</v>
      </c>
      <c r="F8" s="147">
        <v>478906</v>
      </c>
      <c r="G8" s="147">
        <v>551809</v>
      </c>
      <c r="H8" s="115">
        <v>4396014</v>
      </c>
      <c r="I8" s="115">
        <v>6022932.929748928</v>
      </c>
      <c r="J8" s="115">
        <v>1722995</v>
      </c>
      <c r="K8" s="115">
        <f>E8+G8+F8+I8+H8+J8</f>
        <v>160794692.17942008</v>
      </c>
      <c r="L8" s="115">
        <v>222712969.9266513</v>
      </c>
      <c r="M8" s="148">
        <f>(C8-D8)/K8</f>
        <v>0.03279732767655464</v>
      </c>
      <c r="N8" s="148">
        <v>0.026</v>
      </c>
      <c r="O8" s="148" t="str">
        <f>IF(M8&gt;N8,"ИӘ","ЖОҚ")</f>
        <v>ИӘ</v>
      </c>
      <c r="P8" s="149"/>
      <c r="Q8" s="150" t="str">
        <f>IF(P8&gt;0.04,"ДА","НЕТ")</f>
        <v>НЕТ</v>
      </c>
      <c r="R8" s="151"/>
      <c r="S8" s="151"/>
      <c r="T8" s="151"/>
      <c r="U8" s="151"/>
      <c r="V8" s="150"/>
      <c r="W8" s="152" t="s">
        <v>61</v>
      </c>
      <c r="X8" s="153"/>
      <c r="Y8" s="53"/>
      <c r="Z8" s="54"/>
    </row>
    <row r="9" spans="1:26" s="47" customFormat="1" ht="94.5">
      <c r="A9" s="154">
        <v>2</v>
      </c>
      <c r="B9" s="155" t="s">
        <v>49</v>
      </c>
      <c r="C9" s="115">
        <v>762050</v>
      </c>
      <c r="D9" s="115">
        <v>25009</v>
      </c>
      <c r="E9" s="115">
        <f>E10</f>
        <v>22285565.46566261</v>
      </c>
      <c r="F9" s="115">
        <f>F10</f>
        <v>242694.30188491044</v>
      </c>
      <c r="G9" s="115">
        <f>G10</f>
        <v>277889.6517849427</v>
      </c>
      <c r="H9" s="115">
        <f>H10</f>
        <v>52475.03318047963</v>
      </c>
      <c r="I9" s="115">
        <f>I10</f>
        <v>503306.82146447495</v>
      </c>
      <c r="J9" s="115">
        <v>64680</v>
      </c>
      <c r="K9" s="115">
        <f>E9+G9+F9+I9+H9+J9</f>
        <v>23426611.273977417</v>
      </c>
      <c r="L9" s="115">
        <f>L10</f>
        <v>50851263.12596594</v>
      </c>
      <c r="M9" s="148">
        <f>(C9-D9)/K9</f>
        <v>0.03146169932049518</v>
      </c>
      <c r="N9" s="148">
        <v>0.016</v>
      </c>
      <c r="O9" s="148" t="str">
        <f>IF(M9&gt;N9,"ИӘ","ЖОҚ")</f>
        <v>ИӘ</v>
      </c>
      <c r="P9" s="149">
        <f>M9+M10</f>
        <v>0.07467563358381465</v>
      </c>
      <c r="Q9" s="150" t="str">
        <f>IF(P9&gt;0.04,"ИӘ","ЖОҚ")</f>
        <v>ИӘ</v>
      </c>
      <c r="R9" s="151">
        <v>5.34</v>
      </c>
      <c r="S9" s="151">
        <v>22.21</v>
      </c>
      <c r="T9" s="151">
        <v>53.03</v>
      </c>
      <c r="U9" s="151">
        <v>29.88</v>
      </c>
      <c r="V9" s="150" t="str">
        <f>IF(T9&gt;U9,"ИӘ","ЖОҚ")</f>
        <v>ИӘ</v>
      </c>
      <c r="W9" s="152" t="s">
        <v>62</v>
      </c>
      <c r="X9" s="153" t="s">
        <v>61</v>
      </c>
      <c r="Y9" s="53"/>
      <c r="Z9" s="54"/>
    </row>
    <row r="10" spans="1:26" s="47" customFormat="1" ht="47.25" customHeight="1">
      <c r="A10" s="154"/>
      <c r="B10" s="156" t="s">
        <v>72</v>
      </c>
      <c r="C10" s="115">
        <v>1089983.4</v>
      </c>
      <c r="D10" s="115">
        <v>70563</v>
      </c>
      <c r="E10" s="115">
        <v>22285565.46566261</v>
      </c>
      <c r="F10" s="115">
        <v>242694.30188491044</v>
      </c>
      <c r="G10" s="115">
        <v>277889.6517849427</v>
      </c>
      <c r="H10" s="115">
        <v>52475.03318047963</v>
      </c>
      <c r="I10" s="115">
        <v>503306.82146447495</v>
      </c>
      <c r="J10" s="115">
        <v>228154.13199999998</v>
      </c>
      <c r="K10" s="115">
        <f>E10+G10+F10+I10+H10+J10</f>
        <v>23590085.405977417</v>
      </c>
      <c r="L10" s="115">
        <v>50851263.12596594</v>
      </c>
      <c r="M10" s="148">
        <f>(C10-D10)/K10</f>
        <v>0.043213934263319466</v>
      </c>
      <c r="N10" s="148">
        <v>0.024</v>
      </c>
      <c r="O10" s="148" t="str">
        <f>IF(M10&gt;N10,"ИӘ","ЖОҚ")</f>
        <v>ИӘ</v>
      </c>
      <c r="P10" s="149"/>
      <c r="Q10" s="150" t="str">
        <f>IF(P10&gt;0.04,"ДА","НЕТ")</f>
        <v>НЕТ</v>
      </c>
      <c r="R10" s="151"/>
      <c r="S10" s="151"/>
      <c r="T10" s="151"/>
      <c r="U10" s="151"/>
      <c r="V10" s="150"/>
      <c r="W10" s="152" t="s">
        <v>62</v>
      </c>
      <c r="X10" s="153"/>
      <c r="Y10" s="53"/>
      <c r="Z10" s="54"/>
    </row>
    <row r="11" spans="1:26" s="47" customFormat="1" ht="47.25" customHeight="1">
      <c r="A11" s="154">
        <v>3</v>
      </c>
      <c r="B11" s="155" t="s">
        <v>50</v>
      </c>
      <c r="C11" s="115">
        <v>191673</v>
      </c>
      <c r="D11" s="115">
        <v>940185</v>
      </c>
      <c r="E11" s="115">
        <f>E12</f>
        <v>12967478</v>
      </c>
      <c r="F11" s="115">
        <f>F12</f>
        <v>68848</v>
      </c>
      <c r="G11" s="115">
        <f>G12</f>
        <v>99306</v>
      </c>
      <c r="H11" s="115">
        <f>H12</f>
        <v>0</v>
      </c>
      <c r="I11" s="115">
        <f>I12</f>
        <v>451221</v>
      </c>
      <c r="J11" s="115">
        <v>46474</v>
      </c>
      <c r="K11" s="115">
        <f>E11+G11+F11+I11+H11+J11</f>
        <v>13633327</v>
      </c>
      <c r="L11" s="115">
        <f>L12</f>
        <v>21191954.033263285</v>
      </c>
      <c r="M11" s="148">
        <f>(C11-D11)/K11</f>
        <v>-0.054903106189707035</v>
      </c>
      <c r="N11" s="148">
        <v>0.012</v>
      </c>
      <c r="O11" s="148" t="str">
        <f>IF(M11&gt;N11,"ИӘ","ЖОҚ")</f>
        <v>ЖОҚ</v>
      </c>
      <c r="P11" s="149">
        <f>M11+M12</f>
        <v>-0.048595392657644</v>
      </c>
      <c r="Q11" s="150" t="str">
        <f>IF(P11&gt;0.04,"ИӘ","ЖОҚ")</f>
        <v>ЖОҚ</v>
      </c>
      <c r="R11" s="151">
        <v>-5.74</v>
      </c>
      <c r="S11" s="151">
        <v>9.71</v>
      </c>
      <c r="T11" s="151">
        <v>28.59</v>
      </c>
      <c r="U11" s="151">
        <v>29.88</v>
      </c>
      <c r="V11" s="150" t="str">
        <f>IF(T11&gt;U11,"ИӘ","ЖОҚ")</f>
        <v>ЖОҚ</v>
      </c>
      <c r="W11" s="152" t="s">
        <v>61</v>
      </c>
      <c r="X11" s="153" t="s">
        <v>66</v>
      </c>
      <c r="Y11" s="53"/>
      <c r="Z11" s="54"/>
    </row>
    <row r="12" spans="1:107" s="47" customFormat="1" ht="47.25" customHeight="1">
      <c r="A12" s="154"/>
      <c r="B12" s="156" t="s">
        <v>70</v>
      </c>
      <c r="C12" s="115">
        <v>1723383.294</v>
      </c>
      <c r="D12" s="115">
        <v>1636969</v>
      </c>
      <c r="E12" s="147">
        <v>12967478</v>
      </c>
      <c r="F12" s="147">
        <v>68848</v>
      </c>
      <c r="G12" s="147">
        <v>99306</v>
      </c>
      <c r="H12" s="115">
        <v>0</v>
      </c>
      <c r="I12" s="115">
        <v>451221</v>
      </c>
      <c r="J12" s="115">
        <v>112928</v>
      </c>
      <c r="K12" s="115">
        <f>E12+G12+F12+I12+H12+J12</f>
        <v>13699781</v>
      </c>
      <c r="L12" s="115">
        <v>21191954.033263285</v>
      </c>
      <c r="M12" s="148">
        <f>(C12-D12)/K12</f>
        <v>0.00630771353206303</v>
      </c>
      <c r="N12" s="148">
        <v>0.028</v>
      </c>
      <c r="O12" s="148" t="str">
        <f>IF(M12&gt;N12,"ИӘ","ЖОҚ")</f>
        <v>ЖОҚ</v>
      </c>
      <c r="P12" s="149"/>
      <c r="Q12" s="150" t="str">
        <f>IF(P12&gt;0.04,"ДА","НЕТ")</f>
        <v>НЕТ</v>
      </c>
      <c r="R12" s="151"/>
      <c r="S12" s="151"/>
      <c r="T12" s="151"/>
      <c r="U12" s="151"/>
      <c r="V12" s="150"/>
      <c r="W12" s="152" t="s">
        <v>61</v>
      </c>
      <c r="X12" s="153"/>
      <c r="Y12" s="53"/>
      <c r="Z12" s="54"/>
      <c r="DC12" s="1"/>
    </row>
    <row r="13" spans="1:24" ht="110.25">
      <c r="A13" s="157">
        <v>4</v>
      </c>
      <c r="B13" s="155" t="s">
        <v>68</v>
      </c>
      <c r="C13" s="115">
        <v>2686242</v>
      </c>
      <c r="D13" s="115">
        <v>186508</v>
      </c>
      <c r="E13" s="115">
        <f>E14</f>
        <v>70749863</v>
      </c>
      <c r="F13" s="115">
        <f>F14</f>
        <v>136770</v>
      </c>
      <c r="G13" s="115">
        <f>G14</f>
        <v>817327</v>
      </c>
      <c r="H13" s="115">
        <f>H14</f>
        <v>2591873</v>
      </c>
      <c r="I13" s="115">
        <f>I14</f>
        <v>682018</v>
      </c>
      <c r="J13" s="115">
        <v>153179</v>
      </c>
      <c r="K13" s="115">
        <f>E13+G13+F13+I13+H13+J13</f>
        <v>75131030</v>
      </c>
      <c r="L13" s="115">
        <f>L14</f>
        <v>102949460</v>
      </c>
      <c r="M13" s="148">
        <f>(C13-D13)/K13</f>
        <v>0.033271658860526736</v>
      </c>
      <c r="N13" s="148">
        <v>0.016</v>
      </c>
      <c r="O13" s="148" t="str">
        <f>IF(M13&gt;N13,"ИӘ","ЖОҚ")</f>
        <v>ИӘ</v>
      </c>
      <c r="P13" s="149">
        <f>M13+M14</f>
        <v>0.06451309804710106</v>
      </c>
      <c r="Q13" s="150" t="str">
        <f>IF(P13&gt;0.04,"ИӘ","ЖОҚ")</f>
        <v>ИӘ</v>
      </c>
      <c r="R13" s="151">
        <v>11.4</v>
      </c>
      <c r="S13" s="151">
        <v>21.05</v>
      </c>
      <c r="T13" s="151">
        <v>40.37</v>
      </c>
      <c r="U13" s="151">
        <v>29.88</v>
      </c>
      <c r="V13" s="150" t="str">
        <f>IF(T13&gt;U13,"ИӘ","ЖОҚ")</f>
        <v>ИӘ</v>
      </c>
      <c r="W13" s="152" t="s">
        <v>62</v>
      </c>
      <c r="X13" s="153" t="s">
        <v>61</v>
      </c>
    </row>
    <row r="14" spans="1:26" s="47" customFormat="1" ht="47.25" customHeight="1">
      <c r="A14" s="157"/>
      <c r="B14" s="156" t="s">
        <v>67</v>
      </c>
      <c r="C14" s="115">
        <v>2629196</v>
      </c>
      <c r="D14" s="115">
        <v>273652</v>
      </c>
      <c r="E14" s="147">
        <v>70749863</v>
      </c>
      <c r="F14" s="147">
        <v>136770</v>
      </c>
      <c r="G14" s="147">
        <v>817327</v>
      </c>
      <c r="H14" s="115">
        <v>2591873</v>
      </c>
      <c r="I14" s="115">
        <v>682018</v>
      </c>
      <c r="J14" s="115">
        <v>420212</v>
      </c>
      <c r="K14" s="115">
        <f>E14+G14+F14+I14+H14+J14</f>
        <v>75398063</v>
      </c>
      <c r="L14" s="115">
        <v>102949460</v>
      </c>
      <c r="M14" s="148">
        <f>(C14-D14)/K14</f>
        <v>0.031241439186574328</v>
      </c>
      <c r="N14" s="148">
        <v>0.024</v>
      </c>
      <c r="O14" s="148" t="str">
        <f>IF(M14&gt;N14,"ИӘ","ЖОҚ")</f>
        <v>ИӘ</v>
      </c>
      <c r="P14" s="149"/>
      <c r="Q14" s="150" t="str">
        <f>IF(P14&gt;0.04,"ДА","НЕТ")</f>
        <v>НЕТ</v>
      </c>
      <c r="R14" s="151"/>
      <c r="S14" s="151"/>
      <c r="T14" s="151"/>
      <c r="U14" s="151"/>
      <c r="V14" s="150"/>
      <c r="W14" s="152" t="s">
        <v>62</v>
      </c>
      <c r="X14" s="153"/>
      <c r="Y14" s="53"/>
      <c r="Z14" s="54"/>
    </row>
    <row r="15" spans="1:26" s="47" customFormat="1" ht="47.25" customHeight="1">
      <c r="A15" s="158">
        <v>5</v>
      </c>
      <c r="B15" s="156" t="s">
        <v>114</v>
      </c>
      <c r="C15" s="115">
        <v>732976.9</v>
      </c>
      <c r="D15" s="115">
        <v>284533</v>
      </c>
      <c r="E15" s="147">
        <v>18770864.965023004</v>
      </c>
      <c r="F15" s="147">
        <v>663516.5520942874</v>
      </c>
      <c r="G15" s="147">
        <v>390670.49268345826</v>
      </c>
      <c r="H15" s="115">
        <v>350457.135821094</v>
      </c>
      <c r="I15" s="115">
        <v>461094.63076732674</v>
      </c>
      <c r="J15" s="115">
        <v>0</v>
      </c>
      <c r="K15" s="115">
        <f>E15+G15+F15+I15+H15+J15</f>
        <v>20636603.77638917</v>
      </c>
      <c r="L15" s="115">
        <v>34603534.43937156</v>
      </c>
      <c r="M15" s="148">
        <f>(C15-D15)/K15</f>
        <v>0.021730508801699015</v>
      </c>
      <c r="N15" s="148">
        <v>0.04</v>
      </c>
      <c r="O15" s="148" t="str">
        <f>IF(M15&gt;N15,"ИӘ","ЖОҚ")</f>
        <v>ЖОҚ</v>
      </c>
      <c r="P15" s="148">
        <f>M15</f>
        <v>0.021730508801699015</v>
      </c>
      <c r="Q15" s="148" t="str">
        <f>IF(P15&gt;0.04,"ИӘ","ЖОҚ")</f>
        <v>ЖОҚ</v>
      </c>
      <c r="R15" s="152">
        <v>2.97</v>
      </c>
      <c r="S15" s="152">
        <v>20.79</v>
      </c>
      <c r="T15" s="152">
        <v>45.06</v>
      </c>
      <c r="U15" s="152">
        <v>29.88</v>
      </c>
      <c r="V15" s="115" t="str">
        <f>IF(T15&gt;U15,"ИӘ","ЖОҚ")</f>
        <v>ИӘ</v>
      </c>
      <c r="W15" s="152" t="s">
        <v>62</v>
      </c>
      <c r="X15" s="119" t="s">
        <v>66</v>
      </c>
      <c r="Y15" s="53"/>
      <c r="Z15" s="54"/>
    </row>
    <row r="16" spans="1:26" s="47" customFormat="1" ht="47.25" customHeight="1">
      <c r="A16" s="158">
        <v>6</v>
      </c>
      <c r="B16" s="156" t="s">
        <v>115</v>
      </c>
      <c r="C16" s="115">
        <v>14207363.611461999</v>
      </c>
      <c r="D16" s="115">
        <v>390262</v>
      </c>
      <c r="E16" s="147">
        <v>154234536.44461435</v>
      </c>
      <c r="F16" s="147">
        <v>593393.3142363831</v>
      </c>
      <c r="G16" s="147">
        <v>1247006</v>
      </c>
      <c r="H16" s="115">
        <v>6306444.5847168</v>
      </c>
      <c r="I16" s="115">
        <v>1066954.5358692</v>
      </c>
      <c r="J16" s="115">
        <v>1354762.8</v>
      </c>
      <c r="K16" s="115">
        <f>E16+G16+F16+I16+H16+J16</f>
        <v>164803097.67943674</v>
      </c>
      <c r="L16" s="115">
        <v>280641510.4365868</v>
      </c>
      <c r="M16" s="148">
        <f>(C16-D16)/K16</f>
        <v>0.08384006008393144</v>
      </c>
      <c r="N16" s="148">
        <v>0.04</v>
      </c>
      <c r="O16" s="148" t="str">
        <f>IF(M16&gt;N16,"ИӘ","ЖОҚ")</f>
        <v>ИӘ</v>
      </c>
      <c r="P16" s="148">
        <f>M16</f>
        <v>0.08384006008393144</v>
      </c>
      <c r="Q16" s="148" t="str">
        <f>IF(P16&gt;0.04,"ИӘ","ЖОҚ")</f>
        <v>ИӘ</v>
      </c>
      <c r="R16" s="152">
        <v>8.03</v>
      </c>
      <c r="S16" s="152">
        <v>24.11</v>
      </c>
      <c r="T16" s="152">
        <v>35.92</v>
      </c>
      <c r="U16" s="152">
        <v>29.88</v>
      </c>
      <c r="V16" s="115" t="s">
        <v>61</v>
      </c>
      <c r="W16" s="152" t="s">
        <v>66</v>
      </c>
      <c r="X16" s="119" t="s">
        <v>66</v>
      </c>
      <c r="Y16" s="53"/>
      <c r="Z16" s="54"/>
    </row>
    <row r="17" spans="1:27" s="47" customFormat="1" ht="47.25" customHeight="1">
      <c r="A17" s="158">
        <v>7</v>
      </c>
      <c r="B17" s="156" t="s">
        <v>116</v>
      </c>
      <c r="C17" s="115">
        <v>10357737.096923303</v>
      </c>
      <c r="D17" s="115">
        <v>67212</v>
      </c>
      <c r="E17" s="147">
        <v>231570663.6</v>
      </c>
      <c r="F17" s="147">
        <v>170965.743</v>
      </c>
      <c r="G17" s="147">
        <v>326405.35599999997</v>
      </c>
      <c r="H17" s="115">
        <v>2075980.18</v>
      </c>
      <c r="I17" s="115">
        <v>2230036.72</v>
      </c>
      <c r="J17" s="115">
        <v>1500558</v>
      </c>
      <c r="K17" s="115">
        <f>E17+G17+F17+I17+H17+J17</f>
        <v>237874609.599</v>
      </c>
      <c r="L17" s="115">
        <v>212914921</v>
      </c>
      <c r="M17" s="148">
        <f>(C17-D17)/K17</f>
        <v>0.04326029211049754</v>
      </c>
      <c r="N17" s="148">
        <v>0.04</v>
      </c>
      <c r="O17" s="148" t="str">
        <f>IF(M17&gt;N17,"ИӘ","ЖОҚ")</f>
        <v>ИӘ</v>
      </c>
      <c r="P17" s="148">
        <f>M17</f>
        <v>0.04326029211049754</v>
      </c>
      <c r="Q17" s="148" t="str">
        <f>IF(P17&gt;0.04,"ИӘ","ЖОҚ")</f>
        <v>ИӘ</v>
      </c>
      <c r="R17" s="152">
        <v>4.01</v>
      </c>
      <c r="S17" s="152">
        <v>27.23</v>
      </c>
      <c r="T17" s="152">
        <v>96.05</v>
      </c>
      <c r="U17" s="152">
        <v>29.88</v>
      </c>
      <c r="V17" s="115" t="str">
        <f>IF(T17&gt;U17,"ИӘ","ЖОҚ")</f>
        <v>ИӘ</v>
      </c>
      <c r="W17" s="152" t="s">
        <v>62</v>
      </c>
      <c r="X17" s="119" t="s">
        <v>61</v>
      </c>
      <c r="Y17" s="55"/>
      <c r="Z17" s="54"/>
      <c r="AA17" s="56"/>
    </row>
    <row r="18" spans="1:26" s="47" customFormat="1" ht="78.75">
      <c r="A18" s="158">
        <v>8</v>
      </c>
      <c r="B18" s="156" t="s">
        <v>117</v>
      </c>
      <c r="C18" s="115">
        <v>24071602</v>
      </c>
      <c r="D18" s="115">
        <v>603035</v>
      </c>
      <c r="E18" s="147">
        <v>139653018</v>
      </c>
      <c r="F18" s="147">
        <v>494925</v>
      </c>
      <c r="G18" s="147">
        <v>350192</v>
      </c>
      <c r="H18" s="115">
        <v>12276875</v>
      </c>
      <c r="I18" s="115">
        <v>5194220</v>
      </c>
      <c r="J18" s="115">
        <v>2796107</v>
      </c>
      <c r="K18" s="115">
        <f>E18+G18+F18+I18+H18+J18</f>
        <v>160765337</v>
      </c>
      <c r="L18" s="115">
        <v>524237414</v>
      </c>
      <c r="M18" s="148">
        <f>(C18-D18)/K18</f>
        <v>0.14598026812210146</v>
      </c>
      <c r="N18" s="148">
        <v>0.04</v>
      </c>
      <c r="O18" s="148" t="str">
        <f>IF(M18&gt;N18,"ИӘ","ЖОҚ")</f>
        <v>ИӘ</v>
      </c>
      <c r="P18" s="148">
        <f>M18</f>
        <v>0.14598026812210146</v>
      </c>
      <c r="Q18" s="148" t="str">
        <f>IF(P18&gt;0.04,"ИӘ","ЖОҚ")</f>
        <v>ИӘ</v>
      </c>
      <c r="R18" s="152">
        <v>8.96</v>
      </c>
      <c r="S18" s="152">
        <v>25.44</v>
      </c>
      <c r="T18" s="152">
        <v>54.57</v>
      </c>
      <c r="U18" s="152">
        <v>29.88</v>
      </c>
      <c r="V18" s="115" t="str">
        <f>IF(T18&gt;U18,"ИӘ","ЖОҚ")</f>
        <v>ИӘ</v>
      </c>
      <c r="W18" s="152" t="s">
        <v>62</v>
      </c>
      <c r="X18" s="119" t="s">
        <v>61</v>
      </c>
      <c r="Y18" s="53"/>
      <c r="Z18" s="54"/>
    </row>
    <row r="19" spans="1:26" s="47" customFormat="1" ht="47.25" customHeight="1">
      <c r="A19" s="158">
        <v>9</v>
      </c>
      <c r="B19" s="156" t="s">
        <v>118</v>
      </c>
      <c r="C19" s="115">
        <v>495841.9</v>
      </c>
      <c r="D19" s="115">
        <v>46885</v>
      </c>
      <c r="E19" s="147">
        <v>22657483.5</v>
      </c>
      <c r="F19" s="147">
        <v>98932.43200000002</v>
      </c>
      <c r="G19" s="147">
        <v>90554.111</v>
      </c>
      <c r="H19" s="115">
        <v>98614</v>
      </c>
      <c r="I19" s="115">
        <v>209836.94</v>
      </c>
      <c r="J19" s="115">
        <v>170614</v>
      </c>
      <c r="K19" s="115">
        <f>E19+G19+F19+I19+H19+J19</f>
        <v>23326034.983000003</v>
      </c>
      <c r="L19" s="115">
        <v>28927583</v>
      </c>
      <c r="M19" s="148">
        <f>(C19-D19)/K19</f>
        <v>0.019247030210114986</v>
      </c>
      <c r="N19" s="148">
        <v>0.04</v>
      </c>
      <c r="O19" s="148" t="str">
        <f>IF(M19&gt;N19,"ИӘ","ЖОҚ")</f>
        <v>ЖОҚ</v>
      </c>
      <c r="P19" s="148">
        <f>M19</f>
        <v>0.019247030210114986</v>
      </c>
      <c r="Q19" s="148" t="str">
        <f>IF(P19&gt;0.04,"ИӘ","ЖОҚ")</f>
        <v>ЖОҚ</v>
      </c>
      <c r="R19" s="152">
        <v>0.63</v>
      </c>
      <c r="S19" s="152">
        <v>18.71</v>
      </c>
      <c r="T19" s="152">
        <v>41.62</v>
      </c>
      <c r="U19" s="152">
        <v>29.88</v>
      </c>
      <c r="V19" s="115" t="str">
        <f>IF(T19&gt;U19,"ИӘ","ЖОҚ")</f>
        <v>ИӘ</v>
      </c>
      <c r="W19" s="152" t="s">
        <v>62</v>
      </c>
      <c r="X19" s="119" t="s">
        <v>66</v>
      </c>
      <c r="Y19" s="53"/>
      <c r="Z19" s="54"/>
    </row>
    <row r="20" spans="1:26" s="47" customFormat="1" ht="47.25" customHeight="1">
      <c r="A20" s="158">
        <v>10</v>
      </c>
      <c r="B20" s="156" t="s">
        <v>119</v>
      </c>
      <c r="C20" s="115">
        <v>1069123.2</v>
      </c>
      <c r="D20" s="115">
        <v>54066</v>
      </c>
      <c r="E20" s="147">
        <v>18449744</v>
      </c>
      <c r="F20" s="147">
        <v>263124.864</v>
      </c>
      <c r="G20" s="147">
        <v>236769.4765</v>
      </c>
      <c r="H20" s="115">
        <v>611498</v>
      </c>
      <c r="I20" s="115">
        <v>155386.74</v>
      </c>
      <c r="J20" s="115">
        <v>233311</v>
      </c>
      <c r="K20" s="115">
        <f>E20+G20+F20+I20+H20+J20</f>
        <v>19949834.0805</v>
      </c>
      <c r="L20" s="115">
        <v>56347807</v>
      </c>
      <c r="M20" s="148">
        <f>(C20-D20)/K20</f>
        <v>0.05088048331149628</v>
      </c>
      <c r="N20" s="148">
        <v>0.04</v>
      </c>
      <c r="O20" s="148" t="str">
        <f>IF(M20&gt;N20,"ИӘ","ЖОҚ")</f>
        <v>ИӘ</v>
      </c>
      <c r="P20" s="148">
        <f>M20</f>
        <v>0.05088048331149628</v>
      </c>
      <c r="Q20" s="148" t="str">
        <f>IF(P20&gt;0.04,"ИӘ","ЖОҚ")</f>
        <v>ИӘ</v>
      </c>
      <c r="R20" s="152">
        <v>7.07</v>
      </c>
      <c r="S20" s="152">
        <v>24.91</v>
      </c>
      <c r="T20" s="152">
        <v>46.97</v>
      </c>
      <c r="U20" s="152">
        <v>29.88</v>
      </c>
      <c r="V20" s="115" t="str">
        <f>IF(T20&gt;U20,"ИӘ","ЖОҚ")</f>
        <v>ИӘ</v>
      </c>
      <c r="W20" s="152" t="s">
        <v>62</v>
      </c>
      <c r="X20" s="119" t="s">
        <v>61</v>
      </c>
      <c r="Y20" s="53"/>
      <c r="Z20" s="54"/>
    </row>
    <row r="21" spans="1:26" s="47" customFormat="1" ht="47.25" customHeight="1">
      <c r="A21" s="158">
        <v>11</v>
      </c>
      <c r="B21" s="156" t="s">
        <v>65</v>
      </c>
      <c r="C21" s="115">
        <v>2079749.7</v>
      </c>
      <c r="D21" s="115">
        <v>59978</v>
      </c>
      <c r="E21" s="147">
        <v>36502933.1027643</v>
      </c>
      <c r="F21" s="147">
        <v>274382.83875999297</v>
      </c>
      <c r="G21" s="147">
        <v>358753.79431410215</v>
      </c>
      <c r="H21" s="115">
        <v>642285.0942930424</v>
      </c>
      <c r="I21" s="115">
        <v>112353.21081247999</v>
      </c>
      <c r="J21" s="115">
        <v>265214</v>
      </c>
      <c r="K21" s="115">
        <f>E21+G21+F21+I21+H21+J21</f>
        <v>38155922.04094392</v>
      </c>
      <c r="L21" s="115">
        <v>57437959.89299796</v>
      </c>
      <c r="M21" s="148">
        <f>(C21-D21)/K21</f>
        <v>0.052934684629889074</v>
      </c>
      <c r="N21" s="148">
        <v>0.04</v>
      </c>
      <c r="O21" s="148" t="str">
        <f>IF(M21&gt;N21,"ИӘ","ЖОҚ")</f>
        <v>ИӘ</v>
      </c>
      <c r="P21" s="148">
        <f>M21</f>
        <v>0.052934684629889074</v>
      </c>
      <c r="Q21" s="148" t="str">
        <f>IF(P21&gt;0.04,"ИӘ","ЖОҚ")</f>
        <v>ИӘ</v>
      </c>
      <c r="R21" s="152">
        <v>3.45</v>
      </c>
      <c r="S21" s="152">
        <v>13.29</v>
      </c>
      <c r="T21" s="152">
        <v>36.09</v>
      </c>
      <c r="U21" s="152">
        <v>29.88</v>
      </c>
      <c r="V21" s="115" t="str">
        <f>IF(T21&gt;U21,"ИӘ","ЖОҚ")</f>
        <v>ИӘ</v>
      </c>
      <c r="W21" s="152" t="s">
        <v>61</v>
      </c>
      <c r="X21" s="119" t="s">
        <v>61</v>
      </c>
      <c r="Y21" s="53"/>
      <c r="Z21" s="54"/>
    </row>
    <row r="22" spans="1:26" s="47" customFormat="1" ht="47.25" customHeight="1">
      <c r="A22" s="158">
        <v>12</v>
      </c>
      <c r="B22" s="156" t="s">
        <v>120</v>
      </c>
      <c r="C22" s="115">
        <v>2330446.6</v>
      </c>
      <c r="D22" s="115">
        <v>104588</v>
      </c>
      <c r="E22" s="147">
        <v>31270234.114197135</v>
      </c>
      <c r="F22" s="147">
        <v>149593.01350000003</v>
      </c>
      <c r="G22" s="147">
        <v>225568.10107806465</v>
      </c>
      <c r="H22" s="115">
        <v>261797.069867983</v>
      </c>
      <c r="I22" s="115">
        <v>178957.37142447598</v>
      </c>
      <c r="J22" s="115">
        <v>269822</v>
      </c>
      <c r="K22" s="115">
        <f>E22+G22+F22+I22+H22+J22</f>
        <v>32355971.67006766</v>
      </c>
      <c r="L22" s="115">
        <v>52994969.77311267</v>
      </c>
      <c r="M22" s="148">
        <f>(C22-D22)/K22</f>
        <v>0.06879282200815902</v>
      </c>
      <c r="N22" s="148">
        <v>0.04</v>
      </c>
      <c r="O22" s="148" t="str">
        <f>IF(M22&gt;N22,"ИӘ","ЖОҚ")</f>
        <v>ИӘ</v>
      </c>
      <c r="P22" s="148">
        <f>M22</f>
        <v>0.06879282200815902</v>
      </c>
      <c r="Q22" s="148" t="str">
        <f>IF(P22&gt;0.04,"ИӘ","ЖОҚ")</f>
        <v>ИӘ</v>
      </c>
      <c r="R22" s="152">
        <v>0.7</v>
      </c>
      <c r="S22" s="152">
        <v>22.74</v>
      </c>
      <c r="T22" s="152">
        <v>49.04</v>
      </c>
      <c r="U22" s="152">
        <v>29.88</v>
      </c>
      <c r="V22" s="115" t="str">
        <f>IF(T22&gt;U22,"ИӘ","ЖОҚ")</f>
        <v>ИӘ</v>
      </c>
      <c r="W22" s="152" t="s">
        <v>62</v>
      </c>
      <c r="X22" s="119" t="s">
        <v>61</v>
      </c>
      <c r="Y22" s="53"/>
      <c r="Z22" s="54"/>
    </row>
    <row r="23" spans="1:26" s="47" customFormat="1" ht="47.25" customHeight="1">
      <c r="A23" s="158">
        <v>13</v>
      </c>
      <c r="B23" s="156" t="s">
        <v>121</v>
      </c>
      <c r="C23" s="115">
        <v>2166197.6</v>
      </c>
      <c r="D23" s="115">
        <v>72587</v>
      </c>
      <c r="E23" s="147">
        <v>38439702</v>
      </c>
      <c r="F23" s="147">
        <v>110993</v>
      </c>
      <c r="G23" s="147">
        <v>122801</v>
      </c>
      <c r="H23" s="115">
        <v>293456</v>
      </c>
      <c r="I23" s="115">
        <v>132229</v>
      </c>
      <c r="J23" s="115">
        <v>274520</v>
      </c>
      <c r="K23" s="115">
        <f>E23+G23+F23+I23+H23+J23</f>
        <v>39373701</v>
      </c>
      <c r="L23" s="115">
        <v>77071776</v>
      </c>
      <c r="M23" s="148">
        <f>(C23-D23)/K23</f>
        <v>0.05317281705369785</v>
      </c>
      <c r="N23" s="148">
        <v>0.04</v>
      </c>
      <c r="O23" s="148" t="str">
        <f>IF(M23&gt;N23,"ИӘ","ЖОҚ")</f>
        <v>ИӘ</v>
      </c>
      <c r="P23" s="148">
        <f>M23</f>
        <v>0.05317281705369785</v>
      </c>
      <c r="Q23" s="148" t="str">
        <f>IF(P23&gt;0.04,"ИӘ","ЖОҚ")</f>
        <v>ИӘ</v>
      </c>
      <c r="R23" s="152">
        <v>5.88</v>
      </c>
      <c r="S23" s="152">
        <v>35.42</v>
      </c>
      <c r="T23" s="152">
        <v>56.22</v>
      </c>
      <c r="U23" s="152">
        <v>29.88</v>
      </c>
      <c r="V23" s="115" t="str">
        <f>IF(T23&gt;U23,"ИӘ","ЖОҚ")</f>
        <v>ИӘ</v>
      </c>
      <c r="W23" s="152" t="s">
        <v>62</v>
      </c>
      <c r="X23" s="119" t="s">
        <v>61</v>
      </c>
      <c r="Y23" s="53"/>
      <c r="Z23" s="54"/>
    </row>
    <row r="24" spans="1:26" s="47" customFormat="1" ht="47.25" customHeight="1">
      <c r="A24" s="162">
        <v>14</v>
      </c>
      <c r="B24" s="163" t="s">
        <v>64</v>
      </c>
      <c r="C24" s="124">
        <v>822935.2</v>
      </c>
      <c r="D24" s="124">
        <v>81119</v>
      </c>
      <c r="E24" s="164">
        <v>13157717.175</v>
      </c>
      <c r="F24" s="164">
        <v>126365.90957064772</v>
      </c>
      <c r="G24" s="164">
        <v>390590.71416</v>
      </c>
      <c r="H24" s="124">
        <v>185922.35336668693</v>
      </c>
      <c r="I24" s="124">
        <v>660.604</v>
      </c>
      <c r="J24" s="124">
        <v>0</v>
      </c>
      <c r="K24" s="124">
        <f>E24+G24+F24+I24+H24+J24</f>
        <v>13861256.756097334</v>
      </c>
      <c r="L24" s="124">
        <v>32926529.137494545</v>
      </c>
      <c r="M24" s="165">
        <f>(C24-D24)/K24</f>
        <v>0.05351723967407843</v>
      </c>
      <c r="N24" s="165">
        <v>0.04</v>
      </c>
      <c r="O24" s="165" t="str">
        <f>IF(M24&gt;N24,"ИӘ","ЖОҚ")</f>
        <v>ИӘ</v>
      </c>
      <c r="P24" s="165">
        <f>M24</f>
        <v>0.05351723967407843</v>
      </c>
      <c r="Q24" s="165" t="str">
        <f>IF(P24&gt;0.04,"ИӘ","ЖОҚ")</f>
        <v>ИӘ</v>
      </c>
      <c r="R24" s="166">
        <v>9.31</v>
      </c>
      <c r="S24" s="166" t="s">
        <v>62</v>
      </c>
      <c r="T24" s="166" t="s">
        <v>62</v>
      </c>
      <c r="U24" s="166">
        <v>29.88</v>
      </c>
      <c r="V24" s="124" t="s">
        <v>62</v>
      </c>
      <c r="W24" s="166" t="s">
        <v>62</v>
      </c>
      <c r="X24" s="167" t="s">
        <v>61</v>
      </c>
      <c r="Y24" s="53"/>
      <c r="Z24" s="54"/>
    </row>
    <row r="25" spans="1:24" s="57" customFormat="1" ht="47.25" customHeight="1">
      <c r="A25" s="168" t="s">
        <v>60</v>
      </c>
      <c r="B25" s="168"/>
      <c r="C25" s="139" t="s">
        <v>1</v>
      </c>
      <c r="D25" s="139" t="s">
        <v>1</v>
      </c>
      <c r="E25" s="139" t="s">
        <v>1</v>
      </c>
      <c r="F25" s="139" t="s">
        <v>1</v>
      </c>
      <c r="G25" s="139" t="s">
        <v>1</v>
      </c>
      <c r="H25" s="139" t="s">
        <v>1</v>
      </c>
      <c r="I25" s="139" t="s">
        <v>1</v>
      </c>
      <c r="J25" s="139" t="s">
        <v>1</v>
      </c>
      <c r="K25" s="139" t="s">
        <v>1</v>
      </c>
      <c r="L25" s="139" t="s">
        <v>1</v>
      </c>
      <c r="M25" s="139" t="s">
        <v>1</v>
      </c>
      <c r="N25" s="139" t="s">
        <v>1</v>
      </c>
      <c r="O25" s="139" t="s">
        <v>1</v>
      </c>
      <c r="P25" s="139" t="s">
        <v>1</v>
      </c>
      <c r="Q25" s="139" t="s">
        <v>1</v>
      </c>
      <c r="R25" s="143">
        <v>6.58</v>
      </c>
      <c r="S25" s="143">
        <v>21.58</v>
      </c>
      <c r="T25" s="143">
        <v>46.52</v>
      </c>
      <c r="U25" s="139" t="s">
        <v>1</v>
      </c>
      <c r="V25" s="139" t="s">
        <v>1</v>
      </c>
      <c r="W25" s="139" t="s">
        <v>1</v>
      </c>
      <c r="X25" s="139" t="s">
        <v>1</v>
      </c>
    </row>
    <row r="26" spans="1:24" s="57" customFormat="1" ht="47.25" customHeight="1">
      <c r="A26" s="159" t="s">
        <v>59</v>
      </c>
      <c r="B26" s="159"/>
      <c r="C26" s="160" t="s">
        <v>1</v>
      </c>
      <c r="D26" s="160" t="s">
        <v>1</v>
      </c>
      <c r="E26" s="160" t="s">
        <v>1</v>
      </c>
      <c r="F26" s="160" t="s">
        <v>1</v>
      </c>
      <c r="G26" s="160" t="s">
        <v>1</v>
      </c>
      <c r="H26" s="160" t="s">
        <v>1</v>
      </c>
      <c r="I26" s="160" t="s">
        <v>1</v>
      </c>
      <c r="J26" s="160" t="s">
        <v>1</v>
      </c>
      <c r="K26" s="160" t="s">
        <v>1</v>
      </c>
      <c r="L26" s="160" t="s">
        <v>1</v>
      </c>
      <c r="M26" s="160" t="s">
        <v>1</v>
      </c>
      <c r="N26" s="160" t="s">
        <v>1</v>
      </c>
      <c r="O26" s="160" t="s">
        <v>1</v>
      </c>
      <c r="P26" s="160" t="s">
        <v>1</v>
      </c>
      <c r="Q26" s="160" t="s">
        <v>1</v>
      </c>
      <c r="R26" s="160" t="s">
        <v>1</v>
      </c>
      <c r="S26" s="160" t="s">
        <v>1</v>
      </c>
      <c r="T26" s="161">
        <v>42.68</v>
      </c>
      <c r="U26" s="160" t="s">
        <v>1</v>
      </c>
      <c r="V26" s="160" t="s">
        <v>1</v>
      </c>
      <c r="W26" s="160" t="s">
        <v>1</v>
      </c>
      <c r="X26" s="160" t="s">
        <v>1</v>
      </c>
    </row>
    <row r="27" spans="1:24" s="57" customFormat="1" ht="27" customHeight="1">
      <c r="A27" s="2" t="s">
        <v>58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4"/>
      <c r="N27" s="4"/>
      <c r="O27" s="4"/>
      <c r="P27" s="4"/>
      <c r="Q27" s="4"/>
      <c r="R27" s="58"/>
      <c r="S27" s="58"/>
      <c r="T27" s="58"/>
      <c r="U27" s="58"/>
      <c r="V27" s="58"/>
      <c r="W27" s="58"/>
      <c r="X27" s="58"/>
    </row>
    <row r="28" spans="19:24" ht="36" customHeight="1">
      <c r="S28" s="59">
        <v>1</v>
      </c>
      <c r="T28" s="5" t="s">
        <v>105</v>
      </c>
      <c r="U28" s="6"/>
      <c r="V28" s="6"/>
      <c r="W28" s="6"/>
      <c r="X28" s="7">
        <v>9</v>
      </c>
    </row>
    <row r="29" spans="19:24" ht="33.75" customHeight="1">
      <c r="S29" s="60"/>
      <c r="T29" s="8" t="s">
        <v>104</v>
      </c>
      <c r="U29" s="9"/>
      <c r="V29" s="9"/>
      <c r="W29" s="9"/>
      <c r="X29" s="10">
        <v>5</v>
      </c>
    </row>
    <row r="30" spans="19:24" ht="15.75" customHeight="1">
      <c r="S30" s="59">
        <v>2</v>
      </c>
      <c r="T30" s="11" t="s">
        <v>103</v>
      </c>
      <c r="U30" s="61"/>
      <c r="V30" s="61"/>
      <c r="W30" s="61"/>
      <c r="X30" s="7">
        <v>9</v>
      </c>
    </row>
    <row r="31" spans="19:24" ht="15.75" customHeight="1">
      <c r="S31" s="60"/>
      <c r="T31" s="12" t="s">
        <v>102</v>
      </c>
      <c r="U31" s="62"/>
      <c r="V31" s="62"/>
      <c r="W31" s="62"/>
      <c r="X31" s="10">
        <v>5</v>
      </c>
    </row>
    <row r="32" spans="19:24" ht="15.75" customHeight="1">
      <c r="S32" s="59">
        <v>3</v>
      </c>
      <c r="T32" s="11" t="s">
        <v>101</v>
      </c>
      <c r="U32" s="61"/>
      <c r="V32" s="61"/>
      <c r="W32" s="61"/>
      <c r="X32" s="7">
        <v>9</v>
      </c>
    </row>
    <row r="33" spans="19:24" ht="15.75" customHeight="1">
      <c r="S33" s="60"/>
      <c r="T33" s="12" t="s">
        <v>100</v>
      </c>
      <c r="U33" s="62"/>
      <c r="V33" s="62"/>
      <c r="W33" s="62"/>
      <c r="X33" s="10">
        <v>5</v>
      </c>
    </row>
  </sheetData>
  <sheetProtection/>
  <mergeCells count="72">
    <mergeCell ref="W3:W5"/>
    <mergeCell ref="B3:B5"/>
    <mergeCell ref="T11:T12"/>
    <mergeCell ref="U11:U12"/>
    <mergeCell ref="R9:R10"/>
    <mergeCell ref="S9:S10"/>
    <mergeCell ref="T9:T10"/>
    <mergeCell ref="U9:U10"/>
    <mergeCell ref="C4:C5"/>
    <mergeCell ref="D4:D5"/>
    <mergeCell ref="A3:A5"/>
    <mergeCell ref="A7:A8"/>
    <mergeCell ref="V7:V8"/>
    <mergeCell ref="Q7:Q8"/>
    <mergeCell ref="R3:V3"/>
    <mergeCell ref="C3:Q3"/>
    <mergeCell ref="R7:R8"/>
    <mergeCell ref="S7:S8"/>
    <mergeCell ref="T7:T8"/>
    <mergeCell ref="U7:U8"/>
    <mergeCell ref="A9:A10"/>
    <mergeCell ref="A11:A12"/>
    <mergeCell ref="A13:A14"/>
    <mergeCell ref="X13:X14"/>
    <mergeCell ref="V9:V10"/>
    <mergeCell ref="V11:V12"/>
    <mergeCell ref="Q9:Q10"/>
    <mergeCell ref="Q11:Q12"/>
    <mergeCell ref="R11:R12"/>
    <mergeCell ref="S11:S12"/>
    <mergeCell ref="A25:B25"/>
    <mergeCell ref="A26:B26"/>
    <mergeCell ref="Q13:Q14"/>
    <mergeCell ref="V13:V14"/>
    <mergeCell ref="R13:R14"/>
    <mergeCell ref="S13:S14"/>
    <mergeCell ref="T13:T14"/>
    <mergeCell ref="U13:U14"/>
    <mergeCell ref="A1:X1"/>
    <mergeCell ref="A27:K27"/>
    <mergeCell ref="P7:P8"/>
    <mergeCell ref="P9:P10"/>
    <mergeCell ref="P11:P12"/>
    <mergeCell ref="P13:P14"/>
    <mergeCell ref="X7:X8"/>
    <mergeCell ref="X9:X10"/>
    <mergeCell ref="X11:X12"/>
    <mergeCell ref="X3:X5"/>
    <mergeCell ref="E4:E5"/>
    <mergeCell ref="J4:J5"/>
    <mergeCell ref="F4:I4"/>
    <mergeCell ref="K4:K5"/>
    <mergeCell ref="L4:L5"/>
    <mergeCell ref="M4:M5"/>
    <mergeCell ref="N4:N5"/>
    <mergeCell ref="T4:T5"/>
    <mergeCell ref="U4:U5"/>
    <mergeCell ref="V4:V5"/>
    <mergeCell ref="P4:P5"/>
    <mergeCell ref="Q4:Q5"/>
    <mergeCell ref="R4:R5"/>
    <mergeCell ref="S4:S5"/>
    <mergeCell ref="S32:S33"/>
    <mergeCell ref="T32:W32"/>
    <mergeCell ref="T33:W33"/>
    <mergeCell ref="O4:O5"/>
    <mergeCell ref="S28:S29"/>
    <mergeCell ref="T28:W28"/>
    <mergeCell ref="T29:W29"/>
    <mergeCell ref="S30:S31"/>
    <mergeCell ref="T30:W30"/>
    <mergeCell ref="T31:W31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3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19" customWidth="1"/>
    <col min="2" max="2" width="33.421875" style="13" customWidth="1"/>
    <col min="3" max="10" width="16.00390625" style="13" customWidth="1"/>
    <col min="11" max="12" width="18.7109375" style="21" customWidth="1"/>
    <col min="13" max="16" width="15.421875" style="13" customWidth="1"/>
    <col min="17" max="17" width="15.00390625" style="13" customWidth="1"/>
    <col min="18" max="21" width="14.7109375" style="13" customWidth="1"/>
    <col min="22" max="23" width="14.28125" style="13" customWidth="1"/>
    <col min="24" max="24" width="15.7109375" style="13" customWidth="1"/>
    <col min="25" max="25" width="18.421875" style="13" customWidth="1"/>
    <col min="26" max="26" width="14.28125" style="13" customWidth="1"/>
    <col min="27" max="16384" width="9.140625" style="13" customWidth="1"/>
  </cols>
  <sheetData>
    <row r="1" spans="1:24" ht="42" customHeight="1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24" ht="16.5" thickBot="1">
      <c r="B2" s="20"/>
      <c r="C2" s="20"/>
      <c r="D2" s="20"/>
      <c r="E2" s="20"/>
      <c r="F2" s="20"/>
      <c r="G2" s="20"/>
      <c r="H2" s="20"/>
      <c r="I2" s="20"/>
      <c r="J2" s="20"/>
      <c r="Q2" s="22"/>
      <c r="R2" s="22"/>
      <c r="S2" s="22"/>
      <c r="X2" s="22" t="s">
        <v>98</v>
      </c>
    </row>
    <row r="3" spans="1:24" ht="18.75" customHeight="1">
      <c r="A3" s="23" t="s">
        <v>4</v>
      </c>
      <c r="B3" s="24" t="s">
        <v>97</v>
      </c>
      <c r="C3" s="25" t="s">
        <v>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5" t="s">
        <v>96</v>
      </c>
      <c r="S3" s="26"/>
      <c r="T3" s="26"/>
      <c r="U3" s="26"/>
      <c r="V3" s="27"/>
      <c r="W3" s="28" t="s">
        <v>95</v>
      </c>
      <c r="X3" s="29" t="s">
        <v>94</v>
      </c>
    </row>
    <row r="4" spans="1:24" ht="18.75" customHeight="1">
      <c r="A4" s="30"/>
      <c r="B4" s="31"/>
      <c r="C4" s="32" t="s">
        <v>93</v>
      </c>
      <c r="D4" s="33" t="s">
        <v>92</v>
      </c>
      <c r="E4" s="33" t="s">
        <v>91</v>
      </c>
      <c r="F4" s="34" t="s">
        <v>90</v>
      </c>
      <c r="G4" s="35"/>
      <c r="H4" s="35"/>
      <c r="I4" s="36"/>
      <c r="J4" s="33" t="s">
        <v>89</v>
      </c>
      <c r="K4" s="33" t="s">
        <v>88</v>
      </c>
      <c r="L4" s="33" t="s">
        <v>87</v>
      </c>
      <c r="M4" s="33" t="s">
        <v>86</v>
      </c>
      <c r="N4" s="33" t="s">
        <v>85</v>
      </c>
      <c r="O4" s="33" t="s">
        <v>84</v>
      </c>
      <c r="P4" s="33" t="s">
        <v>109</v>
      </c>
      <c r="Q4" s="37" t="s">
        <v>108</v>
      </c>
      <c r="R4" s="32" t="s">
        <v>83</v>
      </c>
      <c r="S4" s="33" t="s">
        <v>82</v>
      </c>
      <c r="T4" s="33" t="s">
        <v>81</v>
      </c>
      <c r="U4" s="33" t="s">
        <v>80</v>
      </c>
      <c r="V4" s="37" t="s">
        <v>79</v>
      </c>
      <c r="W4" s="38"/>
      <c r="X4" s="39"/>
    </row>
    <row r="5" spans="1:24" s="47" customFormat="1" ht="120" customHeight="1">
      <c r="A5" s="40"/>
      <c r="B5" s="41"/>
      <c r="C5" s="30"/>
      <c r="D5" s="42"/>
      <c r="E5" s="42"/>
      <c r="F5" s="43" t="s">
        <v>78</v>
      </c>
      <c r="G5" s="43" t="s">
        <v>77</v>
      </c>
      <c r="H5" s="44" t="s">
        <v>76</v>
      </c>
      <c r="I5" s="44" t="s">
        <v>75</v>
      </c>
      <c r="J5" s="42"/>
      <c r="K5" s="42"/>
      <c r="L5" s="42"/>
      <c r="M5" s="42"/>
      <c r="N5" s="42"/>
      <c r="O5" s="42"/>
      <c r="P5" s="42"/>
      <c r="Q5" s="39"/>
      <c r="R5" s="30"/>
      <c r="S5" s="42"/>
      <c r="T5" s="42"/>
      <c r="U5" s="42"/>
      <c r="V5" s="39"/>
      <c r="W5" s="45"/>
      <c r="X5" s="46"/>
    </row>
    <row r="6" spans="1:24" s="47" customFormat="1" ht="24" customHeight="1">
      <c r="A6" s="48">
        <v>1</v>
      </c>
      <c r="B6" s="49">
        <v>2</v>
      </c>
      <c r="C6" s="48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/>
      <c r="P6" s="50">
        <v>15</v>
      </c>
      <c r="Q6" s="51">
        <v>16</v>
      </c>
      <c r="R6" s="48">
        <v>17</v>
      </c>
      <c r="S6" s="50">
        <v>18</v>
      </c>
      <c r="T6" s="50">
        <v>19</v>
      </c>
      <c r="U6" s="50">
        <v>20</v>
      </c>
      <c r="V6" s="51">
        <v>21</v>
      </c>
      <c r="W6" s="52">
        <v>22</v>
      </c>
      <c r="X6" s="51">
        <v>23</v>
      </c>
    </row>
    <row r="7" spans="1:24" s="47" customFormat="1" ht="47.25" customHeight="1">
      <c r="A7" s="136">
        <v>1</v>
      </c>
      <c r="B7" s="137" t="s">
        <v>74</v>
      </c>
      <c r="C7" s="138">
        <v>4050582</v>
      </c>
      <c r="D7" s="138">
        <v>10524</v>
      </c>
      <c r="E7" s="138">
        <f>E8</f>
        <v>151184256</v>
      </c>
      <c r="F7" s="138">
        <f>F8</f>
        <v>1006596</v>
      </c>
      <c r="G7" s="138">
        <f>G8</f>
        <v>660622</v>
      </c>
      <c r="H7" s="138">
        <f>H8</f>
        <v>4211733</v>
      </c>
      <c r="I7" s="138">
        <f>I8</f>
        <v>5878675</v>
      </c>
      <c r="J7" s="138">
        <v>606120</v>
      </c>
      <c r="K7" s="138">
        <f>E7+G7+F7+I7+H7+J7</f>
        <v>163548002</v>
      </c>
      <c r="L7" s="138">
        <f>L8</f>
        <v>234190388.005</v>
      </c>
      <c r="M7" s="139">
        <f>(C7-D7)/K7</f>
        <v>0.02470258242592288</v>
      </c>
      <c r="N7" s="139">
        <v>0.014</v>
      </c>
      <c r="O7" s="139" t="str">
        <f>IF(M7&gt;N7,"ИӘ","ЖОҚ")</f>
        <v>ИӘ</v>
      </c>
      <c r="P7" s="140">
        <f>M7+M8</f>
        <v>0.0636050040804344</v>
      </c>
      <c r="Q7" s="141" t="str">
        <f>IF(P7&gt;0.04,"ИӘ","ЖОҚ")</f>
        <v>ИӘ</v>
      </c>
      <c r="R7" s="142">
        <v>19.4</v>
      </c>
      <c r="S7" s="142">
        <v>15.64</v>
      </c>
      <c r="T7" s="142">
        <v>37.85</v>
      </c>
      <c r="U7" s="142">
        <v>31.16</v>
      </c>
      <c r="V7" s="141" t="str">
        <f>IF(T7&gt;U7,"ИӘ","ЖОҚ")</f>
        <v>ИӘ</v>
      </c>
      <c r="W7" s="143" t="s">
        <v>62</v>
      </c>
      <c r="X7" s="144" t="s">
        <v>61</v>
      </c>
    </row>
    <row r="8" spans="1:26" s="47" customFormat="1" ht="47.25" customHeight="1">
      <c r="A8" s="145"/>
      <c r="B8" s="146" t="s">
        <v>73</v>
      </c>
      <c r="C8" s="115">
        <v>9727252.476742277</v>
      </c>
      <c r="D8" s="115">
        <v>3321390</v>
      </c>
      <c r="E8" s="147">
        <v>151184256</v>
      </c>
      <c r="F8" s="147">
        <v>1006596</v>
      </c>
      <c r="G8" s="147">
        <v>660622</v>
      </c>
      <c r="H8" s="115">
        <v>4211733</v>
      </c>
      <c r="I8" s="115">
        <v>5878675</v>
      </c>
      <c r="J8" s="115">
        <v>1722995</v>
      </c>
      <c r="K8" s="115">
        <f>E8+G8+F8+I8+H8+J8</f>
        <v>164664877</v>
      </c>
      <c r="L8" s="115">
        <v>234190388.005</v>
      </c>
      <c r="M8" s="148">
        <f>(C8-D8)/K8</f>
        <v>0.03890242165451153</v>
      </c>
      <c r="N8" s="148">
        <v>0.026</v>
      </c>
      <c r="O8" s="148" t="str">
        <f>IF(M8&gt;N8,"ИӘ","ЖОҚ")</f>
        <v>ИӘ</v>
      </c>
      <c r="P8" s="149"/>
      <c r="Q8" s="150" t="str">
        <f>IF(P8&gt;0.04,"ДА","НЕТ")</f>
        <v>НЕТ</v>
      </c>
      <c r="R8" s="151"/>
      <c r="S8" s="151"/>
      <c r="T8" s="151"/>
      <c r="U8" s="151"/>
      <c r="V8" s="150"/>
      <c r="W8" s="152" t="s">
        <v>62</v>
      </c>
      <c r="X8" s="153"/>
      <c r="Y8" s="53"/>
      <c r="Z8" s="54"/>
    </row>
    <row r="9" spans="1:26" s="47" customFormat="1" ht="94.5">
      <c r="A9" s="154">
        <v>2</v>
      </c>
      <c r="B9" s="155" t="s">
        <v>49</v>
      </c>
      <c r="C9" s="115">
        <v>754705</v>
      </c>
      <c r="D9" s="115">
        <v>12758</v>
      </c>
      <c r="E9" s="115">
        <f>E10</f>
        <v>29547879</v>
      </c>
      <c r="F9" s="115">
        <f>F10</f>
        <v>276111</v>
      </c>
      <c r="G9" s="115">
        <f>G10</f>
        <v>358729</v>
      </c>
      <c r="H9" s="115">
        <f>H10</f>
        <v>62204</v>
      </c>
      <c r="I9" s="115">
        <f>I10</f>
        <v>518131</v>
      </c>
      <c r="J9" s="115">
        <v>64680</v>
      </c>
      <c r="K9" s="115">
        <f>E9+G9+F9+I9+H9+J9</f>
        <v>30827734</v>
      </c>
      <c r="L9" s="115">
        <v>54730284.37397292</v>
      </c>
      <c r="M9" s="148">
        <f>(C9-D9)/K9</f>
        <v>0.02406751660696177</v>
      </c>
      <c r="N9" s="148">
        <v>0.016</v>
      </c>
      <c r="O9" s="148" t="str">
        <f>IF(M9&gt;N9,"ИӘ","ЖОҚ")</f>
        <v>ИӘ</v>
      </c>
      <c r="P9" s="149">
        <f>M9+M10</f>
        <v>0.057698764397001945</v>
      </c>
      <c r="Q9" s="150" t="str">
        <f>IF(P9&gt;0.04,"ИӘ","ЖОҚ")</f>
        <v>ИӘ</v>
      </c>
      <c r="R9" s="151">
        <v>6.89</v>
      </c>
      <c r="S9" s="151">
        <v>23.36</v>
      </c>
      <c r="T9" s="151">
        <v>54.02</v>
      </c>
      <c r="U9" s="151">
        <v>31.16</v>
      </c>
      <c r="V9" s="150" t="str">
        <f>IF(T9&gt;U9,"ИӘ","ЖОҚ")</f>
        <v>ИӘ</v>
      </c>
      <c r="W9" s="152" t="s">
        <v>62</v>
      </c>
      <c r="X9" s="153" t="s">
        <v>61</v>
      </c>
      <c r="Y9" s="53"/>
      <c r="Z9" s="54"/>
    </row>
    <row r="10" spans="1:26" s="47" customFormat="1" ht="47.25" customHeight="1">
      <c r="A10" s="154"/>
      <c r="B10" s="156" t="s">
        <v>72</v>
      </c>
      <c r="C10" s="115">
        <v>1111538</v>
      </c>
      <c r="D10" s="115">
        <v>69265</v>
      </c>
      <c r="E10" s="115">
        <v>29547879</v>
      </c>
      <c r="F10" s="115">
        <v>276111</v>
      </c>
      <c r="G10" s="115">
        <v>358729</v>
      </c>
      <c r="H10" s="115">
        <v>62204</v>
      </c>
      <c r="I10" s="115">
        <v>518131</v>
      </c>
      <c r="J10" s="115">
        <v>228154.13199999998</v>
      </c>
      <c r="K10" s="115">
        <f>E10+G10+F10+I10+H10+J10</f>
        <v>30991208.132</v>
      </c>
      <c r="L10" s="115">
        <v>54730307</v>
      </c>
      <c r="M10" s="148">
        <f>(C10-D10)/K10</f>
        <v>0.033631247790040175</v>
      </c>
      <c r="N10" s="148">
        <v>0.024</v>
      </c>
      <c r="O10" s="148" t="str">
        <f>IF(M10&gt;N10,"ИӘ","ЖОҚ")</f>
        <v>ИӘ</v>
      </c>
      <c r="P10" s="149"/>
      <c r="Q10" s="150" t="str">
        <f>IF(P10&gt;0.04,"ДА","НЕТ")</f>
        <v>НЕТ</v>
      </c>
      <c r="R10" s="151"/>
      <c r="S10" s="151"/>
      <c r="T10" s="151"/>
      <c r="U10" s="151"/>
      <c r="V10" s="150"/>
      <c r="W10" s="152" t="s">
        <v>62</v>
      </c>
      <c r="X10" s="153"/>
      <c r="Y10" s="53"/>
      <c r="Z10" s="54"/>
    </row>
    <row r="11" spans="1:26" s="47" customFormat="1" ht="47.25" customHeight="1">
      <c r="A11" s="154">
        <v>3</v>
      </c>
      <c r="B11" s="155" t="s">
        <v>50</v>
      </c>
      <c r="C11" s="115">
        <v>188122</v>
      </c>
      <c r="D11" s="115">
        <v>1148315</v>
      </c>
      <c r="E11" s="115">
        <f>E12</f>
        <v>12437092</v>
      </c>
      <c r="F11" s="115">
        <f>F12</f>
        <v>84020</v>
      </c>
      <c r="G11" s="115">
        <f>G12</f>
        <v>114298</v>
      </c>
      <c r="H11" s="115">
        <f>H12</f>
        <v>3</v>
      </c>
      <c r="I11" s="115">
        <f>I12</f>
        <v>437679</v>
      </c>
      <c r="J11" s="115">
        <v>46474</v>
      </c>
      <c r="K11" s="115">
        <f>E11+G11+F11+I11+H11+J11</f>
        <v>13119566</v>
      </c>
      <c r="L11" s="115">
        <f>L12</f>
        <v>21477454</v>
      </c>
      <c r="M11" s="148">
        <f>(C11-D11)/K11</f>
        <v>-0.07318786307412913</v>
      </c>
      <c r="N11" s="148">
        <v>0.012</v>
      </c>
      <c r="O11" s="148" t="str">
        <f>IF(M11&gt;N11,"ИӘ","ЖОҚ")</f>
        <v>ЖОҚ</v>
      </c>
      <c r="P11" s="149">
        <f>M11+M12</f>
        <v>-0.08379204841587742</v>
      </c>
      <c r="Q11" s="150" t="str">
        <f>IF(P11&gt;0.04,"ИӘ","ЖОҚ")</f>
        <v>ЖОҚ</v>
      </c>
      <c r="R11" s="151">
        <v>-5.77</v>
      </c>
      <c r="S11" s="151">
        <v>8.62</v>
      </c>
      <c r="T11" s="151">
        <v>28.16</v>
      </c>
      <c r="U11" s="151">
        <v>31.16</v>
      </c>
      <c r="V11" s="150" t="str">
        <f>IF(T11&gt;U11,"ИӘ","ЖОҚ")</f>
        <v>ЖОҚ</v>
      </c>
      <c r="W11" s="152" t="s">
        <v>61</v>
      </c>
      <c r="X11" s="153" t="s">
        <v>66</v>
      </c>
      <c r="Y11" s="53"/>
      <c r="Z11" s="54"/>
    </row>
    <row r="12" spans="1:107" s="47" customFormat="1" ht="47.25" customHeight="1">
      <c r="A12" s="154"/>
      <c r="B12" s="156" t="s">
        <v>70</v>
      </c>
      <c r="C12" s="115">
        <v>1699021</v>
      </c>
      <c r="D12" s="115">
        <v>1838848</v>
      </c>
      <c r="E12" s="147">
        <v>12437092</v>
      </c>
      <c r="F12" s="147">
        <v>84020</v>
      </c>
      <c r="G12" s="147">
        <v>114298</v>
      </c>
      <c r="H12" s="115">
        <v>3</v>
      </c>
      <c r="I12" s="115">
        <v>437679</v>
      </c>
      <c r="J12" s="115">
        <v>112928</v>
      </c>
      <c r="K12" s="115">
        <f>E12+G12+F12+I12+H12+J12</f>
        <v>13186020</v>
      </c>
      <c r="L12" s="115">
        <v>21477454</v>
      </c>
      <c r="M12" s="148">
        <f>(C12-D12)/K12</f>
        <v>-0.010604185341748305</v>
      </c>
      <c r="N12" s="148">
        <v>0.028</v>
      </c>
      <c r="O12" s="148" t="str">
        <f>IF(M12&gt;N12,"ИӘ","ЖОҚ")</f>
        <v>ЖОҚ</v>
      </c>
      <c r="P12" s="149"/>
      <c r="Q12" s="150" t="str">
        <f>IF(P12&gt;0.04,"ДА","НЕТ")</f>
        <v>НЕТ</v>
      </c>
      <c r="R12" s="151"/>
      <c r="S12" s="151"/>
      <c r="T12" s="151"/>
      <c r="U12" s="151"/>
      <c r="V12" s="150"/>
      <c r="W12" s="152" t="s">
        <v>61</v>
      </c>
      <c r="X12" s="153"/>
      <c r="Y12" s="53"/>
      <c r="Z12" s="54"/>
      <c r="DC12" s="1"/>
    </row>
    <row r="13" spans="1:24" ht="110.25">
      <c r="A13" s="157">
        <v>4</v>
      </c>
      <c r="B13" s="155" t="s">
        <v>68</v>
      </c>
      <c r="C13" s="115">
        <v>2823957</v>
      </c>
      <c r="D13" s="115">
        <v>207578</v>
      </c>
      <c r="E13" s="115">
        <f>E14</f>
        <v>73590188</v>
      </c>
      <c r="F13" s="115">
        <f>F14</f>
        <v>120543</v>
      </c>
      <c r="G13" s="115">
        <f>G14</f>
        <v>914141</v>
      </c>
      <c r="H13" s="115">
        <f>H14</f>
        <v>2484871</v>
      </c>
      <c r="I13" s="115">
        <f>I14</f>
        <v>783301.312720304</v>
      </c>
      <c r="J13" s="115">
        <v>153179</v>
      </c>
      <c r="K13" s="115">
        <f>E13+G13+F13+I13+H13+J13</f>
        <v>78046223.3127203</v>
      </c>
      <c r="L13" s="115">
        <f>L14</f>
        <v>104699060</v>
      </c>
      <c r="M13" s="148">
        <f>(C13-D13)/K13</f>
        <v>0.03352345429344525</v>
      </c>
      <c r="N13" s="148">
        <v>0.016</v>
      </c>
      <c r="O13" s="148" t="str">
        <f>IF(M13&gt;N13,"ИӘ","ЖОҚ")</f>
        <v>ИӘ</v>
      </c>
      <c r="P13" s="149">
        <f>M13+M14</f>
        <v>0.0662355789147259</v>
      </c>
      <c r="Q13" s="150" t="str">
        <f>IF(P13&gt;0.04,"ИӘ","ЖОҚ")</f>
        <v>ИӘ</v>
      </c>
      <c r="R13" s="151">
        <v>18.19</v>
      </c>
      <c r="S13" s="151">
        <v>21.58</v>
      </c>
      <c r="T13" s="151">
        <v>41.45</v>
      </c>
      <c r="U13" s="151">
        <v>31.16</v>
      </c>
      <c r="V13" s="150" t="str">
        <f>IF(T13&gt;U13,"ИӘ","ЖОҚ")</f>
        <v>ИӘ</v>
      </c>
      <c r="W13" s="152" t="s">
        <v>62</v>
      </c>
      <c r="X13" s="153" t="s">
        <v>61</v>
      </c>
    </row>
    <row r="14" spans="1:26" s="47" customFormat="1" ht="47.25" customHeight="1">
      <c r="A14" s="157"/>
      <c r="B14" s="156" t="s">
        <v>67</v>
      </c>
      <c r="C14" s="115">
        <v>2838635</v>
      </c>
      <c r="D14" s="115">
        <v>276842</v>
      </c>
      <c r="E14" s="147">
        <v>73590188</v>
      </c>
      <c r="F14" s="147">
        <v>120543</v>
      </c>
      <c r="G14" s="147">
        <v>914141</v>
      </c>
      <c r="H14" s="115">
        <v>2484871</v>
      </c>
      <c r="I14" s="115">
        <v>783301.312720304</v>
      </c>
      <c r="J14" s="115">
        <v>420212</v>
      </c>
      <c r="K14" s="115">
        <f>E14+G14+F14+I14+H14+J14</f>
        <v>78313256.3127203</v>
      </c>
      <c r="L14" s="115">
        <v>104699060</v>
      </c>
      <c r="M14" s="148">
        <f>(C14-D14)/K14</f>
        <v>0.03271212462128065</v>
      </c>
      <c r="N14" s="148">
        <v>0.024</v>
      </c>
      <c r="O14" s="148" t="str">
        <f>IF(M14&gt;N14,"ИӘ","ЖОҚ")</f>
        <v>ИӘ</v>
      </c>
      <c r="P14" s="149"/>
      <c r="Q14" s="150" t="str">
        <f>IF(P14&gt;0.04,"ДА","НЕТ")</f>
        <v>НЕТ</v>
      </c>
      <c r="R14" s="151"/>
      <c r="S14" s="151"/>
      <c r="T14" s="151"/>
      <c r="U14" s="151"/>
      <c r="V14" s="150"/>
      <c r="W14" s="152" t="s">
        <v>62</v>
      </c>
      <c r="X14" s="153"/>
      <c r="Y14" s="53"/>
      <c r="Z14" s="54"/>
    </row>
    <row r="15" spans="1:26" s="47" customFormat="1" ht="47.25" customHeight="1">
      <c r="A15" s="158">
        <v>5</v>
      </c>
      <c r="B15" s="156" t="s">
        <v>114</v>
      </c>
      <c r="C15" s="115">
        <v>1071680.7</v>
      </c>
      <c r="D15" s="115">
        <v>169311</v>
      </c>
      <c r="E15" s="147">
        <v>18028229.502563894</v>
      </c>
      <c r="F15" s="147">
        <v>210565.36574272526</v>
      </c>
      <c r="G15" s="147">
        <v>399978.7840271237</v>
      </c>
      <c r="H15" s="115">
        <v>324721.7206269765</v>
      </c>
      <c r="I15" s="115">
        <v>468852.9493294601</v>
      </c>
      <c r="J15" s="115">
        <v>0</v>
      </c>
      <c r="K15" s="115">
        <f>E15+G15+F15+I15+H15+J15</f>
        <v>19432348.32229018</v>
      </c>
      <c r="L15" s="115">
        <v>36970902.1455708</v>
      </c>
      <c r="M15" s="148">
        <f>(C15-D15)/K15</f>
        <v>0.046436472063694056</v>
      </c>
      <c r="N15" s="148">
        <v>0.04</v>
      </c>
      <c r="O15" s="148" t="str">
        <f>IF(M15&gt;N15,"ИӘ","ЖОҚ")</f>
        <v>ИӘ</v>
      </c>
      <c r="P15" s="148">
        <f>M15</f>
        <v>0.046436472063694056</v>
      </c>
      <c r="Q15" s="148" t="str">
        <f>IF(P15&gt;0.04,"ИӘ","ЖОҚ")</f>
        <v>ИӘ</v>
      </c>
      <c r="R15" s="152">
        <v>3.92</v>
      </c>
      <c r="S15" s="152">
        <v>21.64</v>
      </c>
      <c r="T15" s="152">
        <v>46.97</v>
      </c>
      <c r="U15" s="152">
        <v>31.16</v>
      </c>
      <c r="V15" s="115" t="str">
        <f>IF(T15&gt;U15,"ИӘ","ЖОҚ")</f>
        <v>ИӘ</v>
      </c>
      <c r="W15" s="152" t="s">
        <v>62</v>
      </c>
      <c r="X15" s="119" t="s">
        <v>61</v>
      </c>
      <c r="Y15" s="53"/>
      <c r="Z15" s="54"/>
    </row>
    <row r="16" spans="1:26" s="47" customFormat="1" ht="47.25" customHeight="1">
      <c r="A16" s="158">
        <v>6</v>
      </c>
      <c r="B16" s="156" t="s">
        <v>115</v>
      </c>
      <c r="C16" s="115">
        <v>14550965</v>
      </c>
      <c r="D16" s="115">
        <v>330017</v>
      </c>
      <c r="E16" s="147">
        <v>195660186</v>
      </c>
      <c r="F16" s="147">
        <v>341360</v>
      </c>
      <c r="G16" s="147">
        <v>1158134</v>
      </c>
      <c r="H16" s="115">
        <v>5477668</v>
      </c>
      <c r="I16" s="115">
        <v>769823</v>
      </c>
      <c r="J16" s="115">
        <v>1354763</v>
      </c>
      <c r="K16" s="115">
        <f>E16+G16+F16+I16+H16+J16</f>
        <v>204761934</v>
      </c>
      <c r="L16" s="115">
        <v>286552098</v>
      </c>
      <c r="M16" s="148">
        <f>(C16-D16)/K16</f>
        <v>0.06945113147837331</v>
      </c>
      <c r="N16" s="148">
        <v>0.04</v>
      </c>
      <c r="O16" s="148" t="str">
        <f>IF(M16&gt;N16,"ИӘ","ЖОҚ")</f>
        <v>ИӘ</v>
      </c>
      <c r="P16" s="148">
        <f>M16</f>
        <v>0.06945113147837331</v>
      </c>
      <c r="Q16" s="148" t="str">
        <f>IF(P16&gt;0.04,"ИӘ","ЖОҚ")</f>
        <v>ИӘ</v>
      </c>
      <c r="R16" s="152">
        <v>8.96</v>
      </c>
      <c r="S16" s="152">
        <v>24.4</v>
      </c>
      <c r="T16" s="152">
        <v>37.14</v>
      </c>
      <c r="U16" s="152">
        <v>31.16</v>
      </c>
      <c r="V16" s="115" t="s">
        <v>61</v>
      </c>
      <c r="W16" s="152" t="s">
        <v>62</v>
      </c>
      <c r="X16" s="119" t="s">
        <v>61</v>
      </c>
      <c r="Y16" s="53"/>
      <c r="Z16" s="54"/>
    </row>
    <row r="17" spans="1:27" s="47" customFormat="1" ht="47.25" customHeight="1">
      <c r="A17" s="158">
        <v>7</v>
      </c>
      <c r="B17" s="156" t="s">
        <v>116</v>
      </c>
      <c r="C17" s="115">
        <v>10432089</v>
      </c>
      <c r="D17" s="115">
        <v>71211</v>
      </c>
      <c r="E17" s="147">
        <v>249483595</v>
      </c>
      <c r="F17" s="147">
        <v>184486</v>
      </c>
      <c r="G17" s="147">
        <v>326672</v>
      </c>
      <c r="H17" s="115">
        <v>2064994</v>
      </c>
      <c r="I17" s="115">
        <v>2215343</v>
      </c>
      <c r="J17" s="115">
        <v>1500558</v>
      </c>
      <c r="K17" s="115">
        <f>E17+G17+F17+I17+H17+J17</f>
        <v>255775648</v>
      </c>
      <c r="L17" s="115">
        <v>210995314</v>
      </c>
      <c r="M17" s="148">
        <f>(C17-D17)/K17</f>
        <v>0.04050767960521402</v>
      </c>
      <c r="N17" s="148">
        <v>0.04</v>
      </c>
      <c r="O17" s="148" t="str">
        <f>IF(M17&gt;N17,"ИӘ","ЖОҚ")</f>
        <v>ИӘ</v>
      </c>
      <c r="P17" s="148">
        <f>M17</f>
        <v>0.04050767960521402</v>
      </c>
      <c r="Q17" s="148" t="str">
        <f>IF(P17&gt;0.04,"ИӘ","ЖОҚ")</f>
        <v>ИӘ</v>
      </c>
      <c r="R17" s="152">
        <v>5.54</v>
      </c>
      <c r="S17" s="152">
        <v>26.94</v>
      </c>
      <c r="T17" s="152">
        <v>95.23</v>
      </c>
      <c r="U17" s="152">
        <v>31.16</v>
      </c>
      <c r="V17" s="115" t="str">
        <f>IF(T17&gt;U17,"ИӘ","ЖОҚ")</f>
        <v>ИӘ</v>
      </c>
      <c r="W17" s="152" t="s">
        <v>62</v>
      </c>
      <c r="X17" s="119" t="s">
        <v>61</v>
      </c>
      <c r="Y17" s="55"/>
      <c r="Z17" s="54"/>
      <c r="AA17" s="56"/>
    </row>
    <row r="18" spans="1:26" s="47" customFormat="1" ht="78.75">
      <c r="A18" s="158">
        <v>8</v>
      </c>
      <c r="B18" s="156" t="s">
        <v>117</v>
      </c>
      <c r="C18" s="115">
        <v>27112649.2</v>
      </c>
      <c r="D18" s="115">
        <v>916488</v>
      </c>
      <c r="E18" s="147">
        <v>198465453</v>
      </c>
      <c r="F18" s="147">
        <v>120486</v>
      </c>
      <c r="G18" s="147">
        <v>304831</v>
      </c>
      <c r="H18" s="115">
        <v>13021148.18128241</v>
      </c>
      <c r="I18" s="115">
        <v>5011151</v>
      </c>
      <c r="J18" s="115">
        <v>2796107</v>
      </c>
      <c r="K18" s="115">
        <f>E18+G18+F18+I18+H18+J18</f>
        <v>219719176.1812824</v>
      </c>
      <c r="L18" s="115">
        <v>541669936</v>
      </c>
      <c r="M18" s="148">
        <f>(C18-D18)/K18</f>
        <v>0.11922564819006279</v>
      </c>
      <c r="N18" s="148">
        <v>0.04</v>
      </c>
      <c r="O18" s="148" t="str">
        <f>IF(M18&gt;N18,"ИӘ","ЖОҚ")</f>
        <v>ИӘ</v>
      </c>
      <c r="P18" s="148">
        <f>M18</f>
        <v>0.11922564819006279</v>
      </c>
      <c r="Q18" s="148" t="str">
        <f>IF(P18&gt;0.04,"ИӘ","ЖОҚ")</f>
        <v>ИӘ</v>
      </c>
      <c r="R18" s="152">
        <v>14.01</v>
      </c>
      <c r="S18" s="152">
        <v>26.87</v>
      </c>
      <c r="T18" s="152">
        <v>56.74</v>
      </c>
      <c r="U18" s="152">
        <v>31.16</v>
      </c>
      <c r="V18" s="115" t="str">
        <f>IF(T18&gt;U18,"ИӘ","ЖОҚ")</f>
        <v>ИӘ</v>
      </c>
      <c r="W18" s="152" t="s">
        <v>62</v>
      </c>
      <c r="X18" s="119" t="s">
        <v>61</v>
      </c>
      <c r="Y18" s="53"/>
      <c r="Z18" s="54"/>
    </row>
    <row r="19" spans="1:26" s="47" customFormat="1" ht="47.25" customHeight="1">
      <c r="A19" s="158">
        <v>9</v>
      </c>
      <c r="B19" s="156" t="s">
        <v>118</v>
      </c>
      <c r="C19" s="115">
        <v>1190062.6</v>
      </c>
      <c r="D19" s="115">
        <v>84453</v>
      </c>
      <c r="E19" s="147">
        <v>24431640.7</v>
      </c>
      <c r="F19" s="147">
        <v>80585</v>
      </c>
      <c r="G19" s="147">
        <v>85867</v>
      </c>
      <c r="H19" s="115">
        <v>141537</v>
      </c>
      <c r="I19" s="115">
        <v>330699</v>
      </c>
      <c r="J19" s="115">
        <v>170614</v>
      </c>
      <c r="K19" s="115">
        <f>E19+G19+F19+I19+H19+J19</f>
        <v>25240942.7</v>
      </c>
      <c r="L19" s="115">
        <v>26589225</v>
      </c>
      <c r="M19" s="148">
        <f>(C19-D19)/K19</f>
        <v>0.043802230888943784</v>
      </c>
      <c r="N19" s="148">
        <v>0.04</v>
      </c>
      <c r="O19" s="148" t="str">
        <f>IF(M19&gt;N19,"ИӘ","ЖОҚ")</f>
        <v>ИӘ</v>
      </c>
      <c r="P19" s="148">
        <f>M19</f>
        <v>0.043802230888943784</v>
      </c>
      <c r="Q19" s="148" t="str">
        <f>IF(P19&gt;0.04,"ИӘ","ЖОҚ")</f>
        <v>ИӘ</v>
      </c>
      <c r="R19" s="152">
        <v>2.76</v>
      </c>
      <c r="S19" s="152">
        <v>18.46</v>
      </c>
      <c r="T19" s="152">
        <v>41.89</v>
      </c>
      <c r="U19" s="152">
        <v>31.16</v>
      </c>
      <c r="V19" s="115" t="str">
        <f>IF(T19&gt;U19,"ИӘ","ЖОҚ")</f>
        <v>ИӘ</v>
      </c>
      <c r="W19" s="152" t="s">
        <v>62</v>
      </c>
      <c r="X19" s="119" t="s">
        <v>61</v>
      </c>
      <c r="Y19" s="53"/>
      <c r="Z19" s="54"/>
    </row>
    <row r="20" spans="1:26" s="47" customFormat="1" ht="47.25" customHeight="1">
      <c r="A20" s="158">
        <v>10</v>
      </c>
      <c r="B20" s="156" t="s">
        <v>119</v>
      </c>
      <c r="C20" s="115">
        <v>1208392</v>
      </c>
      <c r="D20" s="115">
        <v>53482</v>
      </c>
      <c r="E20" s="147">
        <v>24758893.7665</v>
      </c>
      <c r="F20" s="147">
        <v>419955.62799999997</v>
      </c>
      <c r="G20" s="147">
        <v>423351.35699999996</v>
      </c>
      <c r="H20" s="115">
        <v>900536</v>
      </c>
      <c r="I20" s="115">
        <v>158321.12</v>
      </c>
      <c r="J20" s="115">
        <v>233311</v>
      </c>
      <c r="K20" s="115">
        <f>E20+G20+F20+I20+H20+J20</f>
        <v>26894368.8715</v>
      </c>
      <c r="L20" s="115">
        <v>58370608</v>
      </c>
      <c r="M20" s="148">
        <f>(C20-D20)/K20</f>
        <v>0.042942446633274955</v>
      </c>
      <c r="N20" s="148">
        <v>0.04</v>
      </c>
      <c r="O20" s="148" t="str">
        <f>IF(M20&gt;N20,"ИӘ","ЖОҚ")</f>
        <v>ИӘ</v>
      </c>
      <c r="P20" s="148">
        <f>M20</f>
        <v>0.042942446633274955</v>
      </c>
      <c r="Q20" s="148" t="str">
        <f>IF(P20&gt;0.04,"ИӘ","ЖОҚ")</f>
        <v>ИӘ</v>
      </c>
      <c r="R20" s="152">
        <v>7.9</v>
      </c>
      <c r="S20" s="152">
        <v>26.72</v>
      </c>
      <c r="T20" s="152">
        <v>47.83</v>
      </c>
      <c r="U20" s="152">
        <v>31.16</v>
      </c>
      <c r="V20" s="115" t="str">
        <f>IF(T20&gt;U20,"ИӘ","ЖОҚ")</f>
        <v>ИӘ</v>
      </c>
      <c r="W20" s="152" t="s">
        <v>62</v>
      </c>
      <c r="X20" s="119" t="s">
        <v>61</v>
      </c>
      <c r="Y20" s="53"/>
      <c r="Z20" s="54"/>
    </row>
    <row r="21" spans="1:26" s="47" customFormat="1" ht="47.25" customHeight="1">
      <c r="A21" s="158">
        <v>11</v>
      </c>
      <c r="B21" s="156" t="s">
        <v>65</v>
      </c>
      <c r="C21" s="115">
        <v>2160028.5</v>
      </c>
      <c r="D21" s="115">
        <v>77917</v>
      </c>
      <c r="E21" s="147">
        <v>36975419.40702363</v>
      </c>
      <c r="F21" s="147">
        <v>289012.7065558808</v>
      </c>
      <c r="G21" s="147">
        <v>293556.5522143659</v>
      </c>
      <c r="H21" s="115">
        <v>651934.7905646928</v>
      </c>
      <c r="I21" s="115">
        <v>110349.2300528</v>
      </c>
      <c r="J21" s="115">
        <v>265214</v>
      </c>
      <c r="K21" s="115">
        <f>E21+G21+F21+I21+H21+J21</f>
        <v>38585486.68641137</v>
      </c>
      <c r="L21" s="115">
        <v>59091068</v>
      </c>
      <c r="M21" s="148">
        <f>(C21-D21)/K21</f>
        <v>0.053961001371359035</v>
      </c>
      <c r="N21" s="148">
        <v>0.04</v>
      </c>
      <c r="O21" s="148" t="str">
        <f>IF(M21&gt;N21,"ИӘ","ЖОҚ")</f>
        <v>ИӘ</v>
      </c>
      <c r="P21" s="148">
        <f>M21</f>
        <v>0.053961001371359035</v>
      </c>
      <c r="Q21" s="148" t="str">
        <f>IF(P21&gt;0.04,"ИӘ","ЖОҚ")</f>
        <v>ИӘ</v>
      </c>
      <c r="R21" s="152">
        <v>4.15</v>
      </c>
      <c r="S21" s="152">
        <v>13.71</v>
      </c>
      <c r="T21" s="152">
        <v>37.2</v>
      </c>
      <c r="U21" s="152">
        <v>31.16</v>
      </c>
      <c r="V21" s="115" t="str">
        <f>IF(T21&gt;U21,"ИӘ","ЖОҚ")</f>
        <v>ИӘ</v>
      </c>
      <c r="W21" s="152" t="s">
        <v>62</v>
      </c>
      <c r="X21" s="119" t="s">
        <v>61</v>
      </c>
      <c r="Y21" s="53"/>
      <c r="Z21" s="54"/>
    </row>
    <row r="22" spans="1:26" s="47" customFormat="1" ht="47.25" customHeight="1">
      <c r="A22" s="158">
        <v>12</v>
      </c>
      <c r="B22" s="156" t="s">
        <v>120</v>
      </c>
      <c r="C22" s="115">
        <v>2344848.5</v>
      </c>
      <c r="D22" s="115">
        <v>123246</v>
      </c>
      <c r="E22" s="147">
        <v>35912846.2</v>
      </c>
      <c r="F22" s="147">
        <v>184389.733</v>
      </c>
      <c r="G22" s="147">
        <v>226107.8205</v>
      </c>
      <c r="H22" s="115">
        <v>260098.286</v>
      </c>
      <c r="I22" s="115">
        <v>212977.52</v>
      </c>
      <c r="J22" s="115">
        <v>269822</v>
      </c>
      <c r="K22" s="115">
        <f>E22+G22+F22+I22+H22+J22</f>
        <v>37066241.55950001</v>
      </c>
      <c r="L22" s="115">
        <v>53679158</v>
      </c>
      <c r="M22" s="148">
        <f>(C22-D22)/K22</f>
        <v>0.059936006633793906</v>
      </c>
      <c r="N22" s="148">
        <v>0.04</v>
      </c>
      <c r="O22" s="148" t="str">
        <f>IF(M22&gt;N22,"ИӘ","ЖОҚ")</f>
        <v>ИӘ</v>
      </c>
      <c r="P22" s="148">
        <f>M22</f>
        <v>0.059936006633793906</v>
      </c>
      <c r="Q22" s="148" t="str">
        <f>IF(P22&gt;0.04,"ИӘ","ЖОҚ")</f>
        <v>ИӘ</v>
      </c>
      <c r="R22" s="152">
        <v>2.04</v>
      </c>
      <c r="S22" s="152">
        <v>21.62</v>
      </c>
      <c r="T22" s="152">
        <v>48.29</v>
      </c>
      <c r="U22" s="152">
        <v>31.16</v>
      </c>
      <c r="V22" s="115" t="str">
        <f>IF(T22&gt;U22,"ИӘ","ЖОҚ")</f>
        <v>ИӘ</v>
      </c>
      <c r="W22" s="152" t="s">
        <v>62</v>
      </c>
      <c r="X22" s="119" t="s">
        <v>61</v>
      </c>
      <c r="Y22" s="53"/>
      <c r="Z22" s="54"/>
    </row>
    <row r="23" spans="1:26" s="47" customFormat="1" ht="47.25" customHeight="1">
      <c r="A23" s="158">
        <v>13</v>
      </c>
      <c r="B23" s="156" t="s">
        <v>121</v>
      </c>
      <c r="C23" s="115">
        <v>2106674</v>
      </c>
      <c r="D23" s="115">
        <v>59028</v>
      </c>
      <c r="E23" s="147">
        <v>46764681</v>
      </c>
      <c r="F23" s="147">
        <v>106142</v>
      </c>
      <c r="G23" s="147">
        <v>102397</v>
      </c>
      <c r="H23" s="115">
        <v>308034</v>
      </c>
      <c r="I23" s="115">
        <v>151017</v>
      </c>
      <c r="J23" s="115">
        <v>274520</v>
      </c>
      <c r="K23" s="115">
        <f>E23+G23+F23+I23+H23+J23</f>
        <v>47706791</v>
      </c>
      <c r="L23" s="115">
        <v>79332234</v>
      </c>
      <c r="M23" s="148">
        <f>(C23-D23)/K23</f>
        <v>0.042921478411742264</v>
      </c>
      <c r="N23" s="148">
        <v>0.04</v>
      </c>
      <c r="O23" s="148" t="str">
        <f>IF(M23&gt;N23,"ИӘ","ЖОҚ")</f>
        <v>ИӘ</v>
      </c>
      <c r="P23" s="148">
        <f>M23</f>
        <v>0.042921478411742264</v>
      </c>
      <c r="Q23" s="148" t="str">
        <f>IF(P23&gt;0.04,"ИӘ","ЖОҚ")</f>
        <v>ИӘ</v>
      </c>
      <c r="R23" s="152">
        <v>6.58</v>
      </c>
      <c r="S23" s="152">
        <v>30.06</v>
      </c>
      <c r="T23" s="152">
        <v>55.9</v>
      </c>
      <c r="U23" s="152">
        <v>31.16</v>
      </c>
      <c r="V23" s="115" t="str">
        <f>IF(T23&gt;U23,"ИӘ","ЖОҚ")</f>
        <v>ИӘ</v>
      </c>
      <c r="W23" s="152" t="s">
        <v>62</v>
      </c>
      <c r="X23" s="119" t="s">
        <v>61</v>
      </c>
      <c r="Y23" s="53"/>
      <c r="Z23" s="54"/>
    </row>
    <row r="24" spans="1:26" s="47" customFormat="1" ht="47.25" customHeight="1">
      <c r="A24" s="162">
        <v>14</v>
      </c>
      <c r="B24" s="163" t="s">
        <v>64</v>
      </c>
      <c r="C24" s="124">
        <v>735153.8</v>
      </c>
      <c r="D24" s="124">
        <v>37644</v>
      </c>
      <c r="E24" s="164">
        <v>13074748</v>
      </c>
      <c r="F24" s="164">
        <v>138803.09366816032</v>
      </c>
      <c r="G24" s="164">
        <v>256597.62190720276</v>
      </c>
      <c r="H24" s="124">
        <v>182835.35093072735</v>
      </c>
      <c r="I24" s="124">
        <v>66030.086624</v>
      </c>
      <c r="J24" s="124">
        <v>0</v>
      </c>
      <c r="K24" s="124">
        <f>E24+G24+F24+I24+H24+J24</f>
        <v>13719014.153130092</v>
      </c>
      <c r="L24" s="124">
        <v>37033108.55344</v>
      </c>
      <c r="M24" s="165">
        <f>(C24-D24)/K24</f>
        <v>0.050842559983864305</v>
      </c>
      <c r="N24" s="165">
        <v>0.04</v>
      </c>
      <c r="O24" s="165" t="str">
        <f>IF(M24&gt;N24,"ИӘ","ЖОҚ")</f>
        <v>ИӘ</v>
      </c>
      <c r="P24" s="165">
        <f>M24</f>
        <v>0.050842559983864305</v>
      </c>
      <c r="Q24" s="165" t="str">
        <f>IF(P24&gt;0.04,"ИӘ","ЖОҚ")</f>
        <v>ИӘ</v>
      </c>
      <c r="R24" s="166">
        <v>10.08</v>
      </c>
      <c r="S24" s="166" t="s">
        <v>62</v>
      </c>
      <c r="T24" s="166" t="s">
        <v>62</v>
      </c>
      <c r="U24" s="166">
        <v>31.16</v>
      </c>
      <c r="V24" s="124" t="s">
        <v>62</v>
      </c>
      <c r="W24" s="166" t="s">
        <v>62</v>
      </c>
      <c r="X24" s="167" t="s">
        <v>61</v>
      </c>
      <c r="Y24" s="53"/>
      <c r="Z24" s="54"/>
    </row>
    <row r="25" spans="1:24" s="57" customFormat="1" ht="47.25" customHeight="1">
      <c r="A25" s="168" t="s">
        <v>60</v>
      </c>
      <c r="B25" s="168"/>
      <c r="C25" s="139" t="s">
        <v>1</v>
      </c>
      <c r="D25" s="139" t="s">
        <v>1</v>
      </c>
      <c r="E25" s="139" t="s">
        <v>1</v>
      </c>
      <c r="F25" s="139" t="s">
        <v>1</v>
      </c>
      <c r="G25" s="139" t="s">
        <v>1</v>
      </c>
      <c r="H25" s="139" t="s">
        <v>1</v>
      </c>
      <c r="I25" s="139" t="s">
        <v>1</v>
      </c>
      <c r="J25" s="139" t="s">
        <v>1</v>
      </c>
      <c r="K25" s="139" t="s">
        <v>1</v>
      </c>
      <c r="L25" s="139" t="s">
        <v>1</v>
      </c>
      <c r="M25" s="139" t="s">
        <v>1</v>
      </c>
      <c r="N25" s="139" t="s">
        <v>1</v>
      </c>
      <c r="O25" s="139" t="s">
        <v>1</v>
      </c>
      <c r="P25" s="139" t="s">
        <v>1</v>
      </c>
      <c r="Q25" s="139" t="s">
        <v>1</v>
      </c>
      <c r="R25" s="143">
        <v>10.98</v>
      </c>
      <c r="S25" s="143">
        <v>22.72</v>
      </c>
      <c r="T25" s="143">
        <v>48.17</v>
      </c>
      <c r="U25" s="139" t="s">
        <v>1</v>
      </c>
      <c r="V25" s="139" t="s">
        <v>1</v>
      </c>
      <c r="W25" s="139" t="s">
        <v>1</v>
      </c>
      <c r="X25" s="139" t="s">
        <v>1</v>
      </c>
    </row>
    <row r="26" spans="1:24" s="57" customFormat="1" ht="47.25" customHeight="1">
      <c r="A26" s="159" t="s">
        <v>59</v>
      </c>
      <c r="B26" s="159"/>
      <c r="C26" s="160" t="s">
        <v>1</v>
      </c>
      <c r="D26" s="160" t="s">
        <v>1</v>
      </c>
      <c r="E26" s="160" t="s">
        <v>1</v>
      </c>
      <c r="F26" s="160" t="s">
        <v>1</v>
      </c>
      <c r="G26" s="160" t="s">
        <v>1</v>
      </c>
      <c r="H26" s="160" t="s">
        <v>1</v>
      </c>
      <c r="I26" s="160" t="s">
        <v>1</v>
      </c>
      <c r="J26" s="160" t="s">
        <v>1</v>
      </c>
      <c r="K26" s="160" t="s">
        <v>1</v>
      </c>
      <c r="L26" s="160" t="s">
        <v>1</v>
      </c>
      <c r="M26" s="160" t="s">
        <v>1</v>
      </c>
      <c r="N26" s="160" t="s">
        <v>1</v>
      </c>
      <c r="O26" s="160" t="s">
        <v>1</v>
      </c>
      <c r="P26" s="160" t="s">
        <v>1</v>
      </c>
      <c r="Q26" s="160" t="s">
        <v>1</v>
      </c>
      <c r="R26" s="160" t="s">
        <v>1</v>
      </c>
      <c r="S26" s="160" t="s">
        <v>1</v>
      </c>
      <c r="T26" s="161">
        <v>44.51</v>
      </c>
      <c r="U26" s="160" t="s">
        <v>1</v>
      </c>
      <c r="V26" s="160" t="s">
        <v>1</v>
      </c>
      <c r="W26" s="160" t="s">
        <v>1</v>
      </c>
      <c r="X26" s="160" t="s">
        <v>1</v>
      </c>
    </row>
    <row r="27" spans="1:24" s="57" customFormat="1" ht="27" customHeight="1">
      <c r="A27" s="2" t="s">
        <v>58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4"/>
      <c r="N27" s="4"/>
      <c r="O27" s="4"/>
      <c r="P27" s="4"/>
      <c r="Q27" s="4"/>
      <c r="R27" s="58"/>
      <c r="S27" s="58"/>
      <c r="T27" s="58"/>
      <c r="U27" s="58"/>
      <c r="V27" s="58"/>
      <c r="W27" s="58"/>
      <c r="X27" s="58"/>
    </row>
    <row r="28" spans="19:24" ht="36" customHeight="1">
      <c r="S28" s="59">
        <v>1</v>
      </c>
      <c r="T28" s="5" t="s">
        <v>105</v>
      </c>
      <c r="U28" s="6"/>
      <c r="V28" s="6"/>
      <c r="W28" s="6"/>
      <c r="X28" s="7">
        <v>13</v>
      </c>
    </row>
    <row r="29" spans="19:24" ht="33.75" customHeight="1">
      <c r="S29" s="60"/>
      <c r="T29" s="8" t="s">
        <v>104</v>
      </c>
      <c r="U29" s="9"/>
      <c r="V29" s="9"/>
      <c r="W29" s="9"/>
      <c r="X29" s="10">
        <v>1</v>
      </c>
    </row>
    <row r="30" spans="19:24" ht="15.75" customHeight="1">
      <c r="S30" s="59">
        <v>2</v>
      </c>
      <c r="T30" s="11" t="s">
        <v>103</v>
      </c>
      <c r="U30" s="61"/>
      <c r="V30" s="61"/>
      <c r="W30" s="61"/>
      <c r="X30" s="7">
        <v>13</v>
      </c>
    </row>
    <row r="31" spans="19:24" ht="15.75" customHeight="1">
      <c r="S31" s="60"/>
      <c r="T31" s="12" t="s">
        <v>102</v>
      </c>
      <c r="U31" s="62"/>
      <c r="V31" s="62"/>
      <c r="W31" s="62"/>
      <c r="X31" s="10">
        <v>1</v>
      </c>
    </row>
    <row r="32" spans="19:24" ht="15.75" customHeight="1">
      <c r="S32" s="59">
        <v>3</v>
      </c>
      <c r="T32" s="11" t="s">
        <v>101</v>
      </c>
      <c r="U32" s="61"/>
      <c r="V32" s="61"/>
      <c r="W32" s="61"/>
      <c r="X32" s="7">
        <v>13</v>
      </c>
    </row>
    <row r="33" spans="19:24" ht="15.75" customHeight="1">
      <c r="S33" s="60"/>
      <c r="T33" s="12" t="s">
        <v>100</v>
      </c>
      <c r="U33" s="62"/>
      <c r="V33" s="62"/>
      <c r="W33" s="62"/>
      <c r="X33" s="10">
        <v>1</v>
      </c>
    </row>
  </sheetData>
  <sheetProtection/>
  <mergeCells count="72">
    <mergeCell ref="S32:S33"/>
    <mergeCell ref="T32:W32"/>
    <mergeCell ref="T33:W33"/>
    <mergeCell ref="O4:O5"/>
    <mergeCell ref="S28:S29"/>
    <mergeCell ref="T28:W28"/>
    <mergeCell ref="T29:W29"/>
    <mergeCell ref="S30:S31"/>
    <mergeCell ref="T30:W30"/>
    <mergeCell ref="T31:W31"/>
    <mergeCell ref="U4:U5"/>
    <mergeCell ref="V4:V5"/>
    <mergeCell ref="P4:P5"/>
    <mergeCell ref="Q4:Q5"/>
    <mergeCell ref="R4:R5"/>
    <mergeCell ref="S4:S5"/>
    <mergeCell ref="L4:L5"/>
    <mergeCell ref="M4:M5"/>
    <mergeCell ref="N4:N5"/>
    <mergeCell ref="T4:T5"/>
    <mergeCell ref="E4:E5"/>
    <mergeCell ref="J4:J5"/>
    <mergeCell ref="F4:I4"/>
    <mergeCell ref="K4:K5"/>
    <mergeCell ref="A1:X1"/>
    <mergeCell ref="A27:K27"/>
    <mergeCell ref="P7:P8"/>
    <mergeCell ref="P9:P10"/>
    <mergeCell ref="P11:P12"/>
    <mergeCell ref="P13:P14"/>
    <mergeCell ref="X7:X8"/>
    <mergeCell ref="X9:X10"/>
    <mergeCell ref="X11:X12"/>
    <mergeCell ref="X3:X5"/>
    <mergeCell ref="A25:B25"/>
    <mergeCell ref="A26:B26"/>
    <mergeCell ref="Q13:Q14"/>
    <mergeCell ref="V13:V14"/>
    <mergeCell ref="R13:R14"/>
    <mergeCell ref="S13:S14"/>
    <mergeCell ref="T13:T14"/>
    <mergeCell ref="U13:U14"/>
    <mergeCell ref="A9:A10"/>
    <mergeCell ref="A11:A12"/>
    <mergeCell ref="A13:A14"/>
    <mergeCell ref="X13:X14"/>
    <mergeCell ref="V9:V10"/>
    <mergeCell ref="V11:V12"/>
    <mergeCell ref="Q9:Q10"/>
    <mergeCell ref="Q11:Q12"/>
    <mergeCell ref="R11:R12"/>
    <mergeCell ref="S11:S12"/>
    <mergeCell ref="A3:A5"/>
    <mergeCell ref="A7:A8"/>
    <mergeCell ref="V7:V8"/>
    <mergeCell ref="Q7:Q8"/>
    <mergeCell ref="R3:V3"/>
    <mergeCell ref="C3:Q3"/>
    <mergeCell ref="R7:R8"/>
    <mergeCell ref="S7:S8"/>
    <mergeCell ref="T7:T8"/>
    <mergeCell ref="U7:U8"/>
    <mergeCell ref="W3:W5"/>
    <mergeCell ref="B3:B5"/>
    <mergeCell ref="T11:T12"/>
    <mergeCell ref="U11:U12"/>
    <mergeCell ref="R9:R10"/>
    <mergeCell ref="S9:S10"/>
    <mergeCell ref="T9:T10"/>
    <mergeCell ref="U9:U10"/>
    <mergeCell ref="C4:C5"/>
    <mergeCell ref="D4:D5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3"/>
  <sheetViews>
    <sheetView tabSelected="1"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19" customWidth="1"/>
    <col min="2" max="2" width="33.421875" style="13" customWidth="1"/>
    <col min="3" max="10" width="16.00390625" style="13" customWidth="1"/>
    <col min="11" max="12" width="18.7109375" style="21" customWidth="1"/>
    <col min="13" max="16" width="15.421875" style="13" customWidth="1"/>
    <col min="17" max="17" width="15.00390625" style="13" customWidth="1"/>
    <col min="18" max="21" width="14.7109375" style="13" customWidth="1"/>
    <col min="22" max="23" width="14.28125" style="13" customWidth="1"/>
    <col min="24" max="24" width="15.7109375" style="13" customWidth="1"/>
    <col min="25" max="25" width="18.421875" style="13" customWidth="1"/>
    <col min="26" max="26" width="14.28125" style="13" customWidth="1"/>
    <col min="27" max="16384" width="9.140625" style="13" customWidth="1"/>
  </cols>
  <sheetData>
    <row r="1" spans="1:24" ht="42" customHeight="1">
      <c r="A1" s="18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24" ht="16.5" thickBot="1">
      <c r="B2" s="20"/>
      <c r="C2" s="20"/>
      <c r="D2" s="20"/>
      <c r="E2" s="20"/>
      <c r="F2" s="20"/>
      <c r="G2" s="20"/>
      <c r="H2" s="20"/>
      <c r="I2" s="20"/>
      <c r="J2" s="20"/>
      <c r="Q2" s="22"/>
      <c r="R2" s="22"/>
      <c r="S2" s="22"/>
      <c r="X2" s="22" t="s">
        <v>98</v>
      </c>
    </row>
    <row r="3" spans="1:24" ht="18.75" customHeight="1">
      <c r="A3" s="23" t="s">
        <v>4</v>
      </c>
      <c r="B3" s="24" t="s">
        <v>97</v>
      </c>
      <c r="C3" s="25" t="s">
        <v>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5" t="s">
        <v>96</v>
      </c>
      <c r="S3" s="26"/>
      <c r="T3" s="26"/>
      <c r="U3" s="26"/>
      <c r="V3" s="27"/>
      <c r="W3" s="28" t="s">
        <v>95</v>
      </c>
      <c r="X3" s="29" t="s">
        <v>94</v>
      </c>
    </row>
    <row r="4" spans="1:24" ht="18.75" customHeight="1">
      <c r="A4" s="30"/>
      <c r="B4" s="31"/>
      <c r="C4" s="32" t="s">
        <v>93</v>
      </c>
      <c r="D4" s="33" t="s">
        <v>92</v>
      </c>
      <c r="E4" s="33" t="s">
        <v>91</v>
      </c>
      <c r="F4" s="34" t="s">
        <v>90</v>
      </c>
      <c r="G4" s="35"/>
      <c r="H4" s="35"/>
      <c r="I4" s="36"/>
      <c r="J4" s="33" t="s">
        <v>89</v>
      </c>
      <c r="K4" s="33" t="s">
        <v>88</v>
      </c>
      <c r="L4" s="33" t="s">
        <v>87</v>
      </c>
      <c r="M4" s="33" t="s">
        <v>86</v>
      </c>
      <c r="N4" s="33" t="s">
        <v>85</v>
      </c>
      <c r="O4" s="33" t="s">
        <v>84</v>
      </c>
      <c r="P4" s="33" t="s">
        <v>109</v>
      </c>
      <c r="Q4" s="37" t="s">
        <v>108</v>
      </c>
      <c r="R4" s="32" t="s">
        <v>83</v>
      </c>
      <c r="S4" s="33" t="s">
        <v>82</v>
      </c>
      <c r="T4" s="33" t="s">
        <v>81</v>
      </c>
      <c r="U4" s="33" t="s">
        <v>80</v>
      </c>
      <c r="V4" s="37" t="s">
        <v>79</v>
      </c>
      <c r="W4" s="38"/>
      <c r="X4" s="39"/>
    </row>
    <row r="5" spans="1:24" s="47" customFormat="1" ht="120" customHeight="1">
      <c r="A5" s="40"/>
      <c r="B5" s="41"/>
      <c r="C5" s="30"/>
      <c r="D5" s="42"/>
      <c r="E5" s="42"/>
      <c r="F5" s="43" t="s">
        <v>78</v>
      </c>
      <c r="G5" s="43" t="s">
        <v>77</v>
      </c>
      <c r="H5" s="44" t="s">
        <v>76</v>
      </c>
      <c r="I5" s="44" t="s">
        <v>75</v>
      </c>
      <c r="J5" s="42"/>
      <c r="K5" s="42"/>
      <c r="L5" s="42"/>
      <c r="M5" s="42"/>
      <c r="N5" s="42"/>
      <c r="O5" s="42"/>
      <c r="P5" s="42"/>
      <c r="Q5" s="39"/>
      <c r="R5" s="30"/>
      <c r="S5" s="42"/>
      <c r="T5" s="42"/>
      <c r="U5" s="42"/>
      <c r="V5" s="39"/>
      <c r="W5" s="45"/>
      <c r="X5" s="46"/>
    </row>
    <row r="6" spans="1:24" s="47" customFormat="1" ht="24" customHeight="1">
      <c r="A6" s="48">
        <v>1</v>
      </c>
      <c r="B6" s="49">
        <v>2</v>
      </c>
      <c r="C6" s="48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/>
      <c r="P6" s="50">
        <v>15</v>
      </c>
      <c r="Q6" s="51">
        <v>16</v>
      </c>
      <c r="R6" s="48">
        <v>17</v>
      </c>
      <c r="S6" s="50">
        <v>18</v>
      </c>
      <c r="T6" s="50">
        <v>19</v>
      </c>
      <c r="U6" s="50">
        <v>20</v>
      </c>
      <c r="V6" s="51">
        <v>21</v>
      </c>
      <c r="W6" s="52">
        <v>22</v>
      </c>
      <c r="X6" s="51">
        <v>23</v>
      </c>
    </row>
    <row r="7" spans="1:24" s="47" customFormat="1" ht="47.25" customHeight="1">
      <c r="A7" s="136">
        <v>1</v>
      </c>
      <c r="B7" s="137" t="s">
        <v>74</v>
      </c>
      <c r="C7" s="138">
        <v>3358309.5</v>
      </c>
      <c r="D7" s="138">
        <v>11205</v>
      </c>
      <c r="E7" s="138">
        <f>E8</f>
        <v>165184940</v>
      </c>
      <c r="F7" s="138">
        <f>F8</f>
        <v>637842</v>
      </c>
      <c r="G7" s="138">
        <f>G8</f>
        <v>499246</v>
      </c>
      <c r="H7" s="138">
        <f>H8</f>
        <v>4027540</v>
      </c>
      <c r="I7" s="138">
        <f>I8</f>
        <v>5669623</v>
      </c>
      <c r="J7" s="138">
        <v>606120</v>
      </c>
      <c r="K7" s="138">
        <f>E7+G7+F7+I7+H7+J7</f>
        <v>176625311</v>
      </c>
      <c r="L7" s="138">
        <f>L8</f>
        <v>235227334</v>
      </c>
      <c r="M7" s="139">
        <f>(C7-D7)/K7</f>
        <v>0.018950310581477194</v>
      </c>
      <c r="N7" s="139">
        <v>0.014</v>
      </c>
      <c r="O7" s="139" t="str">
        <f>IF(M7&gt;N7,"ИӘ","ЖОҚ")</f>
        <v>ИӘ</v>
      </c>
      <c r="P7" s="140">
        <f>M7+M8</f>
        <v>0.054422894415102924</v>
      </c>
      <c r="Q7" s="141" t="str">
        <f>IF(P7&gt;0.04,"ИӘ","ЖОҚ")</f>
        <v>ИӘ</v>
      </c>
      <c r="R7" s="142">
        <v>22.65</v>
      </c>
      <c r="S7" s="142">
        <v>16.87</v>
      </c>
      <c r="T7" s="142">
        <v>38.06</v>
      </c>
      <c r="U7" s="142">
        <v>31.27</v>
      </c>
      <c r="V7" s="141" t="str">
        <f>IF(T7&gt;U7,"ИӘ","ЖОҚ")</f>
        <v>ИӘ</v>
      </c>
      <c r="W7" s="143" t="s">
        <v>62</v>
      </c>
      <c r="X7" s="144" t="s">
        <v>61</v>
      </c>
    </row>
    <row r="8" spans="1:26" s="47" customFormat="1" ht="47.25" customHeight="1">
      <c r="A8" s="145"/>
      <c r="B8" s="146" t="s">
        <v>73</v>
      </c>
      <c r="C8" s="115">
        <v>9955078.593656898</v>
      </c>
      <c r="D8" s="115">
        <v>3650104</v>
      </c>
      <c r="E8" s="147">
        <v>165184940</v>
      </c>
      <c r="F8" s="147">
        <v>637842</v>
      </c>
      <c r="G8" s="147">
        <v>499246</v>
      </c>
      <c r="H8" s="115">
        <v>4027540</v>
      </c>
      <c r="I8" s="115">
        <v>5669623</v>
      </c>
      <c r="J8" s="115">
        <v>1722995</v>
      </c>
      <c r="K8" s="115">
        <f>E8+G8+F8+I8+H8+J8</f>
        <v>177742186</v>
      </c>
      <c r="L8" s="115">
        <v>235227334</v>
      </c>
      <c r="M8" s="148">
        <f>(C8-D8)/K8</f>
        <v>0.03547258383362573</v>
      </c>
      <c r="N8" s="148">
        <v>0.026</v>
      </c>
      <c r="O8" s="148" t="str">
        <f>IF(M8&gt;N8,"ИӘ","ЖОҚ")</f>
        <v>ИӘ</v>
      </c>
      <c r="P8" s="149"/>
      <c r="Q8" s="150" t="str">
        <f>IF(P8&gt;0.04,"ДА","НЕТ")</f>
        <v>НЕТ</v>
      </c>
      <c r="R8" s="151"/>
      <c r="S8" s="151"/>
      <c r="T8" s="151"/>
      <c r="U8" s="151"/>
      <c r="V8" s="150"/>
      <c r="W8" s="152" t="s">
        <v>62</v>
      </c>
      <c r="X8" s="153"/>
      <c r="Y8" s="53"/>
      <c r="Z8" s="54"/>
    </row>
    <row r="9" spans="1:26" s="47" customFormat="1" ht="94.5">
      <c r="A9" s="154">
        <v>2</v>
      </c>
      <c r="B9" s="155" t="s">
        <v>49</v>
      </c>
      <c r="C9" s="115">
        <v>742624.6</v>
      </c>
      <c r="D9" s="115">
        <v>3484</v>
      </c>
      <c r="E9" s="115">
        <f>E10</f>
        <v>30117484.20183473</v>
      </c>
      <c r="F9" s="115">
        <f>F10</f>
        <v>244286.33614766604</v>
      </c>
      <c r="G9" s="115">
        <f>G10</f>
        <v>403951.1231254562</v>
      </c>
      <c r="H9" s="115">
        <f>H10</f>
        <v>58667.47631733096</v>
      </c>
      <c r="I9" s="115">
        <f>I10</f>
        <v>546669.4409089551</v>
      </c>
      <c r="J9" s="115">
        <v>64680</v>
      </c>
      <c r="K9" s="115">
        <f>E9+G9+F9+I9+H9+J9</f>
        <v>31435738.578334138</v>
      </c>
      <c r="L9" s="115">
        <v>57067985.734840065</v>
      </c>
      <c r="M9" s="148">
        <f>(C9-D9)/K9</f>
        <v>0.023512748019523994</v>
      </c>
      <c r="N9" s="148">
        <v>0.016</v>
      </c>
      <c r="O9" s="148" t="str">
        <f>IF(M9&gt;N9,"ИӘ","ЖОҚ")</f>
        <v>ИӘ</v>
      </c>
      <c r="P9" s="149">
        <f>M9+M10</f>
        <v>0.05188471259461383</v>
      </c>
      <c r="Q9" s="150" t="str">
        <f>IF(P9&gt;0.04,"ИӘ","ЖОҚ")</f>
        <v>ИӘ</v>
      </c>
      <c r="R9" s="151">
        <v>7.18</v>
      </c>
      <c r="S9" s="151">
        <v>23.46</v>
      </c>
      <c r="T9" s="151">
        <v>53.35</v>
      </c>
      <c r="U9" s="151">
        <v>31.27</v>
      </c>
      <c r="V9" s="150" t="str">
        <f>IF(T9&gt;U9,"ИӘ","ЖОҚ")</f>
        <v>ИӘ</v>
      </c>
      <c r="W9" s="152" t="s">
        <v>62</v>
      </c>
      <c r="X9" s="153" t="s">
        <v>61</v>
      </c>
      <c r="Y9" s="53"/>
      <c r="Z9" s="54"/>
    </row>
    <row r="10" spans="1:26" s="47" customFormat="1" ht="47.25" customHeight="1">
      <c r="A10" s="154"/>
      <c r="B10" s="156" t="s">
        <v>72</v>
      </c>
      <c r="C10" s="115">
        <v>991949.7436183287</v>
      </c>
      <c r="D10" s="115">
        <v>95418</v>
      </c>
      <c r="E10" s="115">
        <v>30117484.20183473</v>
      </c>
      <c r="F10" s="115">
        <v>244286.33614766604</v>
      </c>
      <c r="G10" s="115">
        <v>403951.1231254562</v>
      </c>
      <c r="H10" s="115">
        <v>58667.47631733096</v>
      </c>
      <c r="I10" s="115">
        <v>546669.4409089551</v>
      </c>
      <c r="J10" s="115">
        <v>228154.13199999998</v>
      </c>
      <c r="K10" s="115">
        <f>E10+G10+F10+I10+H10+J10</f>
        <v>31599212.710334137</v>
      </c>
      <c r="L10" s="115">
        <v>57133211.38615862</v>
      </c>
      <c r="M10" s="148">
        <f>(C10-D10)/K10</f>
        <v>0.02837196457508984</v>
      </c>
      <c r="N10" s="148">
        <v>0.024</v>
      </c>
      <c r="O10" s="148" t="str">
        <f>IF(M10&gt;N10,"ИӘ","ЖОҚ")</f>
        <v>ИӘ</v>
      </c>
      <c r="P10" s="149"/>
      <c r="Q10" s="150" t="str">
        <f>IF(P10&gt;0.04,"ДА","НЕТ")</f>
        <v>НЕТ</v>
      </c>
      <c r="R10" s="151"/>
      <c r="S10" s="151"/>
      <c r="T10" s="151"/>
      <c r="U10" s="151"/>
      <c r="V10" s="150"/>
      <c r="W10" s="152" t="s">
        <v>62</v>
      </c>
      <c r="X10" s="153"/>
      <c r="Y10" s="53"/>
      <c r="Z10" s="54"/>
    </row>
    <row r="11" spans="1:26" s="47" customFormat="1" ht="47.25" customHeight="1">
      <c r="A11" s="154">
        <v>3</v>
      </c>
      <c r="B11" s="155" t="s">
        <v>50</v>
      </c>
      <c r="C11" s="115">
        <v>188109.8</v>
      </c>
      <c r="D11" s="115">
        <v>1495982</v>
      </c>
      <c r="E11" s="115">
        <f>E12</f>
        <v>11969138.447757162</v>
      </c>
      <c r="F11" s="115">
        <f>F12</f>
        <v>78387.52902529709</v>
      </c>
      <c r="G11" s="115">
        <f>G12</f>
        <v>110725.77206562858</v>
      </c>
      <c r="H11" s="115">
        <f>H12</f>
        <v>5.437397112</v>
      </c>
      <c r="I11" s="115">
        <f>I12</f>
        <v>436246.54981512146</v>
      </c>
      <c r="J11" s="115">
        <v>46474</v>
      </c>
      <c r="K11" s="115">
        <f>E11+G11+F11+I11+H11+J11</f>
        <v>12640977.736060321</v>
      </c>
      <c r="L11" s="115">
        <f>L12</f>
        <v>21237679.37759038</v>
      </c>
      <c r="M11" s="148">
        <f>(C11-D11)/K11</f>
        <v>-0.10346289878108832</v>
      </c>
      <c r="N11" s="148">
        <v>0.012</v>
      </c>
      <c r="O11" s="148" t="str">
        <f>IF(M11&gt;N11,"ИӘ","ЖОҚ")</f>
        <v>ЖОҚ</v>
      </c>
      <c r="P11" s="149">
        <f>M11+M12</f>
        <v>-0.1467867959646338</v>
      </c>
      <c r="Q11" s="150" t="str">
        <f>IF(P11&gt;0.04,"ИӘ","ЖОҚ")</f>
        <v>ЖОҚ</v>
      </c>
      <c r="R11" s="151">
        <v>-5.33</v>
      </c>
      <c r="S11" s="151">
        <v>8.66</v>
      </c>
      <c r="T11" s="151">
        <v>28.24</v>
      </c>
      <c r="U11" s="151">
        <v>31.27</v>
      </c>
      <c r="V11" s="150" t="str">
        <f>IF(T11&gt;U11,"ИӘ","ЖОҚ")</f>
        <v>ЖОҚ</v>
      </c>
      <c r="W11" s="152" t="s">
        <v>61</v>
      </c>
      <c r="X11" s="153" t="s">
        <v>66</v>
      </c>
      <c r="Y11" s="53"/>
      <c r="Z11" s="54"/>
    </row>
    <row r="12" spans="1:107" s="47" customFormat="1" ht="47.25" customHeight="1">
      <c r="A12" s="154"/>
      <c r="B12" s="156" t="s">
        <v>70</v>
      </c>
      <c r="C12" s="115">
        <v>1678614.534</v>
      </c>
      <c r="D12" s="115">
        <v>2229150</v>
      </c>
      <c r="E12" s="147">
        <v>11969138.447757162</v>
      </c>
      <c r="F12" s="147">
        <v>78387.52902529709</v>
      </c>
      <c r="G12" s="147">
        <v>110725.77206562858</v>
      </c>
      <c r="H12" s="115">
        <v>5.437397112</v>
      </c>
      <c r="I12" s="115">
        <v>436246.54981512146</v>
      </c>
      <c r="J12" s="115">
        <v>112928</v>
      </c>
      <c r="K12" s="115">
        <f>E12+G12+F12+I12+H12+J12</f>
        <v>12707431.736060321</v>
      </c>
      <c r="L12" s="115">
        <v>21237679.37759038</v>
      </c>
      <c r="M12" s="148">
        <f>(C12-D12)/K12</f>
        <v>-0.043323897183545464</v>
      </c>
      <c r="N12" s="148">
        <v>0.028</v>
      </c>
      <c r="O12" s="148" t="str">
        <f>IF(M12&gt;N12,"ИӘ","ЖОҚ")</f>
        <v>ЖОҚ</v>
      </c>
      <c r="P12" s="149"/>
      <c r="Q12" s="150" t="str">
        <f>IF(P12&gt;0.04,"ДА","НЕТ")</f>
        <v>НЕТ</v>
      </c>
      <c r="R12" s="151"/>
      <c r="S12" s="151"/>
      <c r="T12" s="151"/>
      <c r="U12" s="151"/>
      <c r="V12" s="150"/>
      <c r="W12" s="152" t="s">
        <v>61</v>
      </c>
      <c r="X12" s="153"/>
      <c r="Y12" s="53"/>
      <c r="Z12" s="54"/>
      <c r="DC12" s="1"/>
    </row>
    <row r="13" spans="1:24" ht="110.25">
      <c r="A13" s="157">
        <v>4</v>
      </c>
      <c r="B13" s="155" t="s">
        <v>68</v>
      </c>
      <c r="C13" s="115">
        <v>2846100.9</v>
      </c>
      <c r="D13" s="115">
        <v>218058</v>
      </c>
      <c r="E13" s="115">
        <f>E14</f>
        <v>73380266.25486562</v>
      </c>
      <c r="F13" s="115">
        <f>F14</f>
        <v>64283.927678867345</v>
      </c>
      <c r="G13" s="115">
        <f>G14</f>
        <v>918133.129878592</v>
      </c>
      <c r="H13" s="115">
        <f>H14</f>
        <v>1728680</v>
      </c>
      <c r="I13" s="115">
        <f>I14</f>
        <v>462122</v>
      </c>
      <c r="J13" s="115">
        <v>153179</v>
      </c>
      <c r="K13" s="115">
        <f>E13+G13+F13+I13+H13+J13</f>
        <v>76706664.31242308</v>
      </c>
      <c r="L13" s="115">
        <f>L14</f>
        <v>105892515</v>
      </c>
      <c r="M13" s="148">
        <f>(C13-D13)/K13</f>
        <v>0.034260946210567696</v>
      </c>
      <c r="N13" s="148">
        <v>0.016</v>
      </c>
      <c r="O13" s="148" t="str">
        <f>IF(M13&gt;N13,"ИӘ","ЖОҚ")</f>
        <v>ИӘ</v>
      </c>
      <c r="P13" s="149">
        <f>M13+M14</f>
        <v>0.06881288398750957</v>
      </c>
      <c r="Q13" s="150" t="str">
        <f>IF(P13&gt;0.04,"ИӘ","ЖОҚ")</f>
        <v>ИӘ</v>
      </c>
      <c r="R13" s="151">
        <v>19.22</v>
      </c>
      <c r="S13" s="151">
        <v>21.34</v>
      </c>
      <c r="T13" s="151">
        <v>41.26</v>
      </c>
      <c r="U13" s="151">
        <v>31.27</v>
      </c>
      <c r="V13" s="150" t="str">
        <f>IF(T13&gt;U13,"ИӘ","ЖОҚ")</f>
        <v>ИӘ</v>
      </c>
      <c r="W13" s="152" t="s">
        <v>62</v>
      </c>
      <c r="X13" s="153" t="s">
        <v>61</v>
      </c>
    </row>
    <row r="14" spans="1:26" s="47" customFormat="1" ht="47.25" customHeight="1">
      <c r="A14" s="157"/>
      <c r="B14" s="156" t="s">
        <v>67</v>
      </c>
      <c r="C14" s="115">
        <v>2860577.4</v>
      </c>
      <c r="D14" s="115">
        <v>200987</v>
      </c>
      <c r="E14" s="147">
        <v>73380266.25486562</v>
      </c>
      <c r="F14" s="147">
        <v>64283.927678867345</v>
      </c>
      <c r="G14" s="147">
        <v>918133.129878592</v>
      </c>
      <c r="H14" s="115">
        <v>1728680</v>
      </c>
      <c r="I14" s="115">
        <v>462122</v>
      </c>
      <c r="J14" s="115">
        <v>420212</v>
      </c>
      <c r="K14" s="115">
        <f>E14+G14+F14+I14+H14+J14</f>
        <v>76973697.31242308</v>
      </c>
      <c r="L14" s="115">
        <v>105892515</v>
      </c>
      <c r="M14" s="148">
        <f>(C14-D14)/K14</f>
        <v>0.03455193777694187</v>
      </c>
      <c r="N14" s="148">
        <v>0.024</v>
      </c>
      <c r="O14" s="148" t="str">
        <f>IF(M14&gt;N14,"ИӘ","ЖОҚ")</f>
        <v>ИӘ</v>
      </c>
      <c r="P14" s="149"/>
      <c r="Q14" s="150" t="str">
        <f>IF(P14&gt;0.04,"ДА","НЕТ")</f>
        <v>НЕТ</v>
      </c>
      <c r="R14" s="151"/>
      <c r="S14" s="151"/>
      <c r="T14" s="151"/>
      <c r="U14" s="151"/>
      <c r="V14" s="150"/>
      <c r="W14" s="152" t="s">
        <v>62</v>
      </c>
      <c r="X14" s="153"/>
      <c r="Y14" s="53"/>
      <c r="Z14" s="54"/>
    </row>
    <row r="15" spans="1:26" s="47" customFormat="1" ht="47.25" customHeight="1">
      <c r="A15" s="158">
        <v>5</v>
      </c>
      <c r="B15" s="156" t="s">
        <v>114</v>
      </c>
      <c r="C15" s="115">
        <v>1151855.9</v>
      </c>
      <c r="D15" s="115">
        <v>99327</v>
      </c>
      <c r="E15" s="147">
        <v>18176276.161353964</v>
      </c>
      <c r="F15" s="147">
        <v>213551.00514226907</v>
      </c>
      <c r="G15" s="147">
        <v>388347.36906326876</v>
      </c>
      <c r="H15" s="115">
        <v>367885.7817335519</v>
      </c>
      <c r="I15" s="115">
        <v>516404.44504831336</v>
      </c>
      <c r="J15" s="115">
        <v>0</v>
      </c>
      <c r="K15" s="115">
        <f>E15+G15+F15+I15+H15+J15</f>
        <v>19662464.762341365</v>
      </c>
      <c r="L15" s="115">
        <v>38705184.87408448</v>
      </c>
      <c r="M15" s="148">
        <f>(C15-D15)/K15</f>
        <v>0.053529855627045354</v>
      </c>
      <c r="N15" s="148">
        <v>0.04</v>
      </c>
      <c r="O15" s="148" t="str">
        <f>IF(M15&gt;N15,"ИӘ","ЖОҚ")</f>
        <v>ИӘ</v>
      </c>
      <c r="P15" s="148">
        <f>M15</f>
        <v>0.053529855627045354</v>
      </c>
      <c r="Q15" s="148" t="str">
        <f>IF(P15&gt;0.04,"ИӘ","ЖОҚ")</f>
        <v>ИӘ</v>
      </c>
      <c r="R15" s="152">
        <v>3.07</v>
      </c>
      <c r="S15" s="152">
        <v>23.58</v>
      </c>
      <c r="T15" s="152">
        <v>48.44</v>
      </c>
      <c r="U15" s="152">
        <v>31.27</v>
      </c>
      <c r="V15" s="115" t="str">
        <f>IF(T15&gt;U15,"ИӘ","ЖОҚ")</f>
        <v>ИӘ</v>
      </c>
      <c r="W15" s="152" t="s">
        <v>62</v>
      </c>
      <c r="X15" s="119" t="s">
        <v>61</v>
      </c>
      <c r="Y15" s="53"/>
      <c r="Z15" s="54"/>
    </row>
    <row r="16" spans="1:26" s="47" customFormat="1" ht="47.25" customHeight="1">
      <c r="A16" s="158">
        <v>6</v>
      </c>
      <c r="B16" s="156" t="s">
        <v>115</v>
      </c>
      <c r="C16" s="115">
        <v>14721584.77849</v>
      </c>
      <c r="D16" s="115">
        <v>2796862</v>
      </c>
      <c r="E16" s="147">
        <v>184814041.4733361</v>
      </c>
      <c r="F16" s="147">
        <v>420107.28329746664</v>
      </c>
      <c r="G16" s="147">
        <v>1564133</v>
      </c>
      <c r="H16" s="115">
        <v>4371563.6133024</v>
      </c>
      <c r="I16" s="115">
        <v>761999.8429744</v>
      </c>
      <c r="J16" s="115">
        <v>1354763</v>
      </c>
      <c r="K16" s="115">
        <f>E16+G16+F16+I16+H16+J16</f>
        <v>193286608.21291038</v>
      </c>
      <c r="L16" s="115">
        <v>290658347.5225316</v>
      </c>
      <c r="M16" s="148">
        <f>(C16-D16)/K16</f>
        <v>0.06169451101006748</v>
      </c>
      <c r="N16" s="148">
        <v>0.04</v>
      </c>
      <c r="O16" s="148" t="str">
        <f>IF(M16&gt;N16,"ИӘ","ЖОҚ")</f>
        <v>ИӘ</v>
      </c>
      <c r="P16" s="148">
        <f>M16</f>
        <v>0.06169451101006748</v>
      </c>
      <c r="Q16" s="148" t="str">
        <f>IF(P16&gt;0.04,"ИӘ","ЖОҚ")</f>
        <v>ИӘ</v>
      </c>
      <c r="R16" s="152">
        <v>8.5</v>
      </c>
      <c r="S16" s="152">
        <v>25.12</v>
      </c>
      <c r="T16" s="152">
        <v>36.53</v>
      </c>
      <c r="U16" s="152">
        <v>31.27</v>
      </c>
      <c r="V16" s="115" t="s">
        <v>61</v>
      </c>
      <c r="W16" s="152" t="s">
        <v>61</v>
      </c>
      <c r="X16" s="119" t="s">
        <v>61</v>
      </c>
      <c r="Y16" s="53"/>
      <c r="Z16" s="54"/>
    </row>
    <row r="17" spans="1:27" s="47" customFormat="1" ht="47.25" customHeight="1">
      <c r="A17" s="158">
        <v>7</v>
      </c>
      <c r="B17" s="156" t="s">
        <v>116</v>
      </c>
      <c r="C17" s="115">
        <v>10266049.216669999</v>
      </c>
      <c r="D17" s="115">
        <v>71947</v>
      </c>
      <c r="E17" s="147">
        <v>248430509.09</v>
      </c>
      <c r="F17" s="147">
        <v>177920.416</v>
      </c>
      <c r="G17" s="147">
        <v>317991.223</v>
      </c>
      <c r="H17" s="115">
        <v>2031862.9</v>
      </c>
      <c r="I17" s="115">
        <v>2245761.56</v>
      </c>
      <c r="J17" s="115">
        <v>1500558</v>
      </c>
      <c r="K17" s="115">
        <f>E17+G17+F17+I17+H17+J17</f>
        <v>254704603.189</v>
      </c>
      <c r="L17" s="115">
        <v>208221084.291443</v>
      </c>
      <c r="M17" s="148">
        <f>(C17-D17)/K17</f>
        <v>0.040023235108576374</v>
      </c>
      <c r="N17" s="148">
        <v>0.04</v>
      </c>
      <c r="O17" s="148" t="str">
        <f>IF(M17&gt;N17,"ИӘ","ЖОҚ")</f>
        <v>ИӘ</v>
      </c>
      <c r="P17" s="148">
        <f>M17</f>
        <v>0.040023235108576374</v>
      </c>
      <c r="Q17" s="148" t="str">
        <f>IF(P17&gt;0.04,"ИӘ","ЖОҚ")</f>
        <v>ИӘ</v>
      </c>
      <c r="R17" s="152">
        <v>5.17</v>
      </c>
      <c r="S17" s="152">
        <v>27.11</v>
      </c>
      <c r="T17" s="152">
        <v>94.8</v>
      </c>
      <c r="U17" s="152">
        <v>31.27</v>
      </c>
      <c r="V17" s="115" t="str">
        <f>IF(T17&gt;U17,"ИӘ","ЖОҚ")</f>
        <v>ИӘ</v>
      </c>
      <c r="W17" s="152" t="s">
        <v>62</v>
      </c>
      <c r="X17" s="119" t="s">
        <v>61</v>
      </c>
      <c r="Y17" s="55"/>
      <c r="Z17" s="54"/>
      <c r="AA17" s="56"/>
    </row>
    <row r="18" spans="1:26" s="47" customFormat="1" ht="78.75">
      <c r="A18" s="158">
        <v>8</v>
      </c>
      <c r="B18" s="156" t="s">
        <v>117</v>
      </c>
      <c r="C18" s="115">
        <v>26453661</v>
      </c>
      <c r="D18" s="115">
        <v>1287251</v>
      </c>
      <c r="E18" s="147">
        <v>195176025.28431827</v>
      </c>
      <c r="F18" s="147">
        <v>107506.51734000002</v>
      </c>
      <c r="G18" s="147">
        <v>243585.03385</v>
      </c>
      <c r="H18" s="115">
        <v>9775318</v>
      </c>
      <c r="I18" s="115">
        <v>5169830.534000001</v>
      </c>
      <c r="J18" s="115">
        <v>2796107</v>
      </c>
      <c r="K18" s="115">
        <f>E18+G18+F18+I18+H18+J18</f>
        <v>213268372.3695083</v>
      </c>
      <c r="L18" s="115">
        <v>549280939</v>
      </c>
      <c r="M18" s="148">
        <f>(C18-D18)/K18</f>
        <v>0.11800347946762933</v>
      </c>
      <c r="N18" s="148">
        <v>0.04</v>
      </c>
      <c r="O18" s="148" t="str">
        <f>IF(M18&gt;N18,"ИӘ","ЖОҚ")</f>
        <v>ИӘ</v>
      </c>
      <c r="P18" s="148">
        <f>M18</f>
        <v>0.11800347946762933</v>
      </c>
      <c r="Q18" s="148" t="str">
        <f>IF(P18&gt;0.04,"ИӘ","ЖОҚ")</f>
        <v>ИӘ</v>
      </c>
      <c r="R18" s="152">
        <v>17.08</v>
      </c>
      <c r="S18" s="152">
        <v>28.64</v>
      </c>
      <c r="T18" s="152">
        <v>57.64</v>
      </c>
      <c r="U18" s="152">
        <v>31.27</v>
      </c>
      <c r="V18" s="115" t="str">
        <f>IF(T18&gt;U18,"ИӘ","ЖОҚ")</f>
        <v>ИӘ</v>
      </c>
      <c r="W18" s="152" t="s">
        <v>62</v>
      </c>
      <c r="X18" s="119" t="s">
        <v>61</v>
      </c>
      <c r="Y18" s="53"/>
      <c r="Z18" s="54"/>
    </row>
    <row r="19" spans="1:26" s="47" customFormat="1" ht="47.25" customHeight="1">
      <c r="A19" s="158">
        <v>9</v>
      </c>
      <c r="B19" s="156" t="s">
        <v>118</v>
      </c>
      <c r="C19" s="115">
        <v>1181917.8</v>
      </c>
      <c r="D19" s="115">
        <v>160872</v>
      </c>
      <c r="E19" s="147">
        <v>23177387.7</v>
      </c>
      <c r="F19" s="147">
        <v>54583.566000000006</v>
      </c>
      <c r="G19" s="147">
        <v>58625.8305</v>
      </c>
      <c r="H19" s="115">
        <v>136098</v>
      </c>
      <c r="I19" s="115">
        <v>330243.14</v>
      </c>
      <c r="J19" s="115">
        <v>170614</v>
      </c>
      <c r="K19" s="115">
        <f>E19+G19+F19+I19+H19+J19</f>
        <v>23927552.2365</v>
      </c>
      <c r="L19" s="115">
        <v>24700800</v>
      </c>
      <c r="M19" s="148">
        <f>(C19-D19)/K19</f>
        <v>0.042672388295634266</v>
      </c>
      <c r="N19" s="148">
        <v>0.04</v>
      </c>
      <c r="O19" s="148" t="str">
        <f>IF(M19&gt;N19,"ИӘ","ЖОҚ")</f>
        <v>ИӘ</v>
      </c>
      <c r="P19" s="148">
        <f>M19</f>
        <v>0.042672388295634266</v>
      </c>
      <c r="Q19" s="148" t="str">
        <f>IF(P19&gt;0.04,"ИӘ","ЖОҚ")</f>
        <v>ИӘ</v>
      </c>
      <c r="R19" s="152">
        <v>2.66</v>
      </c>
      <c r="S19" s="152">
        <v>17.09</v>
      </c>
      <c r="T19" s="152">
        <v>39.98</v>
      </c>
      <c r="U19" s="152">
        <v>31.27</v>
      </c>
      <c r="V19" s="115" t="str">
        <f>IF(T19&gt;U19,"ИӘ","ЖОҚ")</f>
        <v>ИӘ</v>
      </c>
      <c r="W19" s="152" t="s">
        <v>62</v>
      </c>
      <c r="X19" s="119" t="s">
        <v>61</v>
      </c>
      <c r="Y19" s="53"/>
      <c r="Z19" s="54"/>
    </row>
    <row r="20" spans="1:26" s="47" customFormat="1" ht="47.25" customHeight="1">
      <c r="A20" s="158">
        <v>10</v>
      </c>
      <c r="B20" s="156" t="s">
        <v>119</v>
      </c>
      <c r="C20" s="115">
        <v>1245757</v>
      </c>
      <c r="D20" s="115">
        <v>75203</v>
      </c>
      <c r="E20" s="147">
        <v>25475051.5</v>
      </c>
      <c r="F20" s="147">
        <v>394417.36850000004</v>
      </c>
      <c r="G20" s="147">
        <v>428430.20900000003</v>
      </c>
      <c r="H20" s="115">
        <v>879267</v>
      </c>
      <c r="I20" s="115">
        <v>152067.36</v>
      </c>
      <c r="J20" s="115">
        <v>233311</v>
      </c>
      <c r="K20" s="115">
        <f>E20+G20+F20+I20+H20+J20</f>
        <v>27562544.4375</v>
      </c>
      <c r="L20" s="115">
        <v>59174508</v>
      </c>
      <c r="M20" s="148">
        <f>(C20-D20)/K20</f>
        <v>0.04246901089463323</v>
      </c>
      <c r="N20" s="148">
        <v>0.04</v>
      </c>
      <c r="O20" s="148" t="str">
        <f>IF(M20&gt;N20,"ИӘ","ЖОҚ")</f>
        <v>ИӘ</v>
      </c>
      <c r="P20" s="148">
        <f>M20</f>
        <v>0.04246901089463323</v>
      </c>
      <c r="Q20" s="148" t="str">
        <f>IF(P20&gt;0.04,"ИӘ","ЖОҚ")</f>
        <v>ИӘ</v>
      </c>
      <c r="R20" s="152">
        <v>8.31</v>
      </c>
      <c r="S20" s="152">
        <v>28.1</v>
      </c>
      <c r="T20" s="152">
        <v>48.14</v>
      </c>
      <c r="U20" s="152">
        <v>31.27</v>
      </c>
      <c r="V20" s="115" t="str">
        <f>IF(T20&gt;U20,"ИӘ","ЖОҚ")</f>
        <v>ИӘ</v>
      </c>
      <c r="W20" s="152" t="s">
        <v>62</v>
      </c>
      <c r="X20" s="119" t="s">
        <v>61</v>
      </c>
      <c r="Y20" s="53"/>
      <c r="Z20" s="54"/>
    </row>
    <row r="21" spans="1:26" s="47" customFormat="1" ht="47.25" customHeight="1">
      <c r="A21" s="158">
        <v>11</v>
      </c>
      <c r="B21" s="156" t="s">
        <v>65</v>
      </c>
      <c r="C21" s="115">
        <v>2186843.5</v>
      </c>
      <c r="D21" s="115">
        <v>113215</v>
      </c>
      <c r="E21" s="147">
        <v>39569778.08941943</v>
      </c>
      <c r="F21" s="147">
        <v>236123.5917658041</v>
      </c>
      <c r="G21" s="147">
        <v>236761.9894767807</v>
      </c>
      <c r="H21" s="115">
        <v>651475.0856933808</v>
      </c>
      <c r="I21" s="115">
        <v>173435.6986416</v>
      </c>
      <c r="J21" s="115">
        <v>265214</v>
      </c>
      <c r="K21" s="115">
        <f>E21+G21+F21+I21+H21+J21</f>
        <v>41132788.454996996</v>
      </c>
      <c r="L21" s="115">
        <v>59605477</v>
      </c>
      <c r="M21" s="148">
        <f>(C21-D21)/K21</f>
        <v>0.05041303003973917</v>
      </c>
      <c r="N21" s="148">
        <v>0.04</v>
      </c>
      <c r="O21" s="148" t="str">
        <f>IF(M21&gt;N21,"ИӘ","ЖОҚ")</f>
        <v>ИӘ</v>
      </c>
      <c r="P21" s="148">
        <f>M21</f>
        <v>0.05041303003973917</v>
      </c>
      <c r="Q21" s="148" t="str">
        <f>IF(P21&gt;0.04,"ИӘ","ЖОҚ")</f>
        <v>ИӘ</v>
      </c>
      <c r="R21" s="152">
        <v>4.95</v>
      </c>
      <c r="S21" s="152">
        <v>14.08</v>
      </c>
      <c r="T21" s="152">
        <v>37.94</v>
      </c>
      <c r="U21" s="152">
        <v>31.27</v>
      </c>
      <c r="V21" s="115" t="str">
        <f>IF(T21&gt;U21,"ИӘ","ЖОҚ")</f>
        <v>ИӘ</v>
      </c>
      <c r="W21" s="152" t="s">
        <v>62</v>
      </c>
      <c r="X21" s="119" t="s">
        <v>61</v>
      </c>
      <c r="Y21" s="53"/>
      <c r="Z21" s="54"/>
    </row>
    <row r="22" spans="1:26" s="47" customFormat="1" ht="47.25" customHeight="1">
      <c r="A22" s="158">
        <v>12</v>
      </c>
      <c r="B22" s="156" t="s">
        <v>120</v>
      </c>
      <c r="C22" s="115">
        <v>2321603.4382249657</v>
      </c>
      <c r="D22" s="115">
        <v>44001</v>
      </c>
      <c r="E22" s="147">
        <v>35941376.96622475</v>
      </c>
      <c r="F22" s="147">
        <v>150421.6655594728</v>
      </c>
      <c r="G22" s="147">
        <v>220257.2170353093</v>
      </c>
      <c r="H22" s="115">
        <v>190430.359858303</v>
      </c>
      <c r="I22" s="115">
        <v>200763.21312137097</v>
      </c>
      <c r="J22" s="115">
        <v>269822</v>
      </c>
      <c r="K22" s="115">
        <f>E22+G22+F22+I22+H22+J22</f>
        <v>36973071.421799205</v>
      </c>
      <c r="L22" s="115">
        <v>54121966.54674777</v>
      </c>
      <c r="M22" s="148">
        <f>(C22-D22)/K22</f>
        <v>0.06160165630389307</v>
      </c>
      <c r="N22" s="148">
        <v>0.04</v>
      </c>
      <c r="O22" s="148" t="str">
        <f>IF(M22&gt;N22,"ИӘ","ЖОҚ")</f>
        <v>ИӘ</v>
      </c>
      <c r="P22" s="148">
        <f>M22</f>
        <v>0.06160165630389307</v>
      </c>
      <c r="Q22" s="148" t="str">
        <f>IF(P22&gt;0.04,"ИӘ","ЖОҚ")</f>
        <v>ИӘ</v>
      </c>
      <c r="R22" s="152">
        <v>3.36</v>
      </c>
      <c r="S22" s="152">
        <v>22.19</v>
      </c>
      <c r="T22" s="152">
        <v>48.36</v>
      </c>
      <c r="U22" s="152">
        <v>31.27</v>
      </c>
      <c r="V22" s="115" t="str">
        <f>IF(T22&gt;U22,"ИӘ","ЖОҚ")</f>
        <v>ИӘ</v>
      </c>
      <c r="W22" s="152" t="s">
        <v>62</v>
      </c>
      <c r="X22" s="119" t="s">
        <v>61</v>
      </c>
      <c r="Y22" s="53"/>
      <c r="Z22" s="54"/>
    </row>
    <row r="23" spans="1:26" s="47" customFormat="1" ht="47.25" customHeight="1">
      <c r="A23" s="158">
        <v>13</v>
      </c>
      <c r="B23" s="156" t="s">
        <v>121</v>
      </c>
      <c r="C23" s="115">
        <v>2129282.8</v>
      </c>
      <c r="D23" s="115">
        <v>44980</v>
      </c>
      <c r="E23" s="147">
        <v>46518312</v>
      </c>
      <c r="F23" s="147">
        <v>102085</v>
      </c>
      <c r="G23" s="147">
        <v>90491</v>
      </c>
      <c r="H23" s="115">
        <v>343490</v>
      </c>
      <c r="I23" s="115">
        <v>161362</v>
      </c>
      <c r="J23" s="115">
        <v>274520</v>
      </c>
      <c r="K23" s="115">
        <f>E23+G23+F23+I23+H23+J23</f>
        <v>47490260</v>
      </c>
      <c r="L23" s="115">
        <v>80937622</v>
      </c>
      <c r="M23" s="148">
        <f>(C23-D23)/K23</f>
        <v>0.0438890585143143</v>
      </c>
      <c r="N23" s="148">
        <v>0.04</v>
      </c>
      <c r="O23" s="148" t="str">
        <f>IF(M23&gt;N23,"ИӘ","ЖОҚ")</f>
        <v>ИӘ</v>
      </c>
      <c r="P23" s="148">
        <f>M23</f>
        <v>0.0438890585143143</v>
      </c>
      <c r="Q23" s="148" t="str">
        <f>IF(P23&gt;0.04,"ИӘ","ЖОҚ")</f>
        <v>ИӘ</v>
      </c>
      <c r="R23" s="152">
        <v>7.52</v>
      </c>
      <c r="S23" s="152">
        <v>28.89</v>
      </c>
      <c r="T23" s="152">
        <v>55.74</v>
      </c>
      <c r="U23" s="152">
        <v>31.27</v>
      </c>
      <c r="V23" s="115" t="str">
        <f>IF(T23&gt;U23,"ИӘ","ЖОҚ")</f>
        <v>ИӘ</v>
      </c>
      <c r="W23" s="152" t="s">
        <v>62</v>
      </c>
      <c r="X23" s="119" t="s">
        <v>61</v>
      </c>
      <c r="Y23" s="53"/>
      <c r="Z23" s="54"/>
    </row>
    <row r="24" spans="1:26" s="47" customFormat="1" ht="47.25" customHeight="1">
      <c r="A24" s="162">
        <v>14</v>
      </c>
      <c r="B24" s="163" t="s">
        <v>64</v>
      </c>
      <c r="C24" s="124">
        <v>760240.3</v>
      </c>
      <c r="D24" s="124">
        <v>47189</v>
      </c>
      <c r="E24" s="164">
        <v>13011130.395820867</v>
      </c>
      <c r="F24" s="164">
        <v>134559.23145221054</v>
      </c>
      <c r="G24" s="164">
        <v>251580.62597534386</v>
      </c>
      <c r="H24" s="124">
        <v>177340.56236251257</v>
      </c>
      <c r="I24" s="124">
        <v>93154.85594080001</v>
      </c>
      <c r="J24" s="124">
        <v>0</v>
      </c>
      <c r="K24" s="124">
        <f>E24+G24+F24+I24+H24+J24</f>
        <v>13667765.671551734</v>
      </c>
      <c r="L24" s="124">
        <v>39807730</v>
      </c>
      <c r="M24" s="165">
        <f>(C24-D24)/K24</f>
        <v>0.05217029009241462</v>
      </c>
      <c r="N24" s="165">
        <v>0.04</v>
      </c>
      <c r="O24" s="165" t="str">
        <f>IF(M24&gt;N24,"ИӘ","ЖОҚ")</f>
        <v>ИӘ</v>
      </c>
      <c r="P24" s="165">
        <f>M24</f>
        <v>0.05217029009241462</v>
      </c>
      <c r="Q24" s="165" t="str">
        <f>IF(P24&gt;0.04,"ИӘ","ЖОҚ")</f>
        <v>ИӘ</v>
      </c>
      <c r="R24" s="166">
        <v>9.67</v>
      </c>
      <c r="S24" s="166" t="s">
        <v>62</v>
      </c>
      <c r="T24" s="166" t="s">
        <v>62</v>
      </c>
      <c r="U24" s="166">
        <v>31.27</v>
      </c>
      <c r="V24" s="124" t="s">
        <v>62</v>
      </c>
      <c r="W24" s="166" t="s">
        <v>62</v>
      </c>
      <c r="X24" s="167" t="s">
        <v>61</v>
      </c>
      <c r="Y24" s="53"/>
      <c r="Z24" s="54"/>
    </row>
    <row r="25" spans="1:24" s="57" customFormat="1" ht="47.25" customHeight="1">
      <c r="A25" s="168" t="s">
        <v>60</v>
      </c>
      <c r="B25" s="168"/>
      <c r="C25" s="139" t="s">
        <v>1</v>
      </c>
      <c r="D25" s="139" t="s">
        <v>1</v>
      </c>
      <c r="E25" s="139" t="s">
        <v>1</v>
      </c>
      <c r="F25" s="139" t="s">
        <v>1</v>
      </c>
      <c r="G25" s="139" t="s">
        <v>1</v>
      </c>
      <c r="H25" s="139" t="s">
        <v>1</v>
      </c>
      <c r="I25" s="139" t="s">
        <v>1</v>
      </c>
      <c r="J25" s="139" t="s">
        <v>1</v>
      </c>
      <c r="K25" s="139" t="s">
        <v>1</v>
      </c>
      <c r="L25" s="139" t="s">
        <v>1</v>
      </c>
      <c r="M25" s="139" t="s">
        <v>1</v>
      </c>
      <c r="N25" s="139" t="s">
        <v>1</v>
      </c>
      <c r="O25" s="139" t="s">
        <v>1</v>
      </c>
      <c r="P25" s="139" t="s">
        <v>1</v>
      </c>
      <c r="Q25" s="139" t="s">
        <v>1</v>
      </c>
      <c r="R25" s="143">
        <v>12.34</v>
      </c>
      <c r="S25" s="143">
        <v>23.67</v>
      </c>
      <c r="T25" s="143">
        <v>48.3</v>
      </c>
      <c r="U25" s="139" t="s">
        <v>1</v>
      </c>
      <c r="V25" s="139" t="s">
        <v>1</v>
      </c>
      <c r="W25" s="139" t="s">
        <v>1</v>
      </c>
      <c r="X25" s="139" t="s">
        <v>1</v>
      </c>
    </row>
    <row r="26" spans="1:24" s="57" customFormat="1" ht="47.25" customHeight="1">
      <c r="A26" s="159" t="s">
        <v>59</v>
      </c>
      <c r="B26" s="159"/>
      <c r="C26" s="160" t="s">
        <v>1</v>
      </c>
      <c r="D26" s="160" t="s">
        <v>1</v>
      </c>
      <c r="E26" s="160" t="s">
        <v>1</v>
      </c>
      <c r="F26" s="160" t="s">
        <v>1</v>
      </c>
      <c r="G26" s="160" t="s">
        <v>1</v>
      </c>
      <c r="H26" s="160" t="s">
        <v>1</v>
      </c>
      <c r="I26" s="160" t="s">
        <v>1</v>
      </c>
      <c r="J26" s="160" t="s">
        <v>1</v>
      </c>
      <c r="K26" s="160" t="s">
        <v>1</v>
      </c>
      <c r="L26" s="160" t="s">
        <v>1</v>
      </c>
      <c r="M26" s="160" t="s">
        <v>1</v>
      </c>
      <c r="N26" s="160" t="s">
        <v>1</v>
      </c>
      <c r="O26" s="160" t="s">
        <v>1</v>
      </c>
      <c r="P26" s="160" t="s">
        <v>1</v>
      </c>
      <c r="Q26" s="160" t="s">
        <v>1</v>
      </c>
      <c r="R26" s="160" t="s">
        <v>1</v>
      </c>
      <c r="S26" s="160" t="s">
        <v>1</v>
      </c>
      <c r="T26" s="161">
        <v>44.68</v>
      </c>
      <c r="U26" s="160" t="s">
        <v>1</v>
      </c>
      <c r="V26" s="160" t="s">
        <v>1</v>
      </c>
      <c r="W26" s="160" t="s">
        <v>1</v>
      </c>
      <c r="X26" s="160" t="s">
        <v>1</v>
      </c>
    </row>
    <row r="27" spans="1:24" s="57" customFormat="1" ht="27" customHeight="1">
      <c r="A27" s="2" t="s">
        <v>58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4"/>
      <c r="N27" s="4"/>
      <c r="O27" s="4"/>
      <c r="P27" s="4"/>
      <c r="Q27" s="4"/>
      <c r="R27" s="58"/>
      <c r="S27" s="58"/>
      <c r="T27" s="58"/>
      <c r="U27" s="58"/>
      <c r="V27" s="58"/>
      <c r="W27" s="58"/>
      <c r="X27" s="58"/>
    </row>
    <row r="28" spans="19:24" ht="36" customHeight="1">
      <c r="S28" s="59">
        <v>1</v>
      </c>
      <c r="T28" s="5" t="s">
        <v>105</v>
      </c>
      <c r="U28" s="6"/>
      <c r="V28" s="6"/>
      <c r="W28" s="6"/>
      <c r="X28" s="7">
        <v>13</v>
      </c>
    </row>
    <row r="29" spans="19:24" ht="33.75" customHeight="1">
      <c r="S29" s="60"/>
      <c r="T29" s="8" t="s">
        <v>104</v>
      </c>
      <c r="U29" s="9"/>
      <c r="V29" s="9"/>
      <c r="W29" s="9"/>
      <c r="X29" s="10">
        <v>1</v>
      </c>
    </row>
    <row r="30" spans="19:24" ht="15.75" customHeight="1">
      <c r="S30" s="59">
        <v>2</v>
      </c>
      <c r="T30" s="11" t="s">
        <v>103</v>
      </c>
      <c r="U30" s="61"/>
      <c r="V30" s="61"/>
      <c r="W30" s="61"/>
      <c r="X30" s="7">
        <v>13</v>
      </c>
    </row>
    <row r="31" spans="19:24" ht="15.75" customHeight="1">
      <c r="S31" s="60"/>
      <c r="T31" s="12" t="s">
        <v>102</v>
      </c>
      <c r="U31" s="62"/>
      <c r="V31" s="62"/>
      <c r="W31" s="62"/>
      <c r="X31" s="10">
        <v>1</v>
      </c>
    </row>
    <row r="32" spans="19:24" ht="15.75" customHeight="1">
      <c r="S32" s="59">
        <v>3</v>
      </c>
      <c r="T32" s="11" t="s">
        <v>101</v>
      </c>
      <c r="U32" s="61"/>
      <c r="V32" s="61"/>
      <c r="W32" s="61"/>
      <c r="X32" s="7">
        <v>13</v>
      </c>
    </row>
    <row r="33" spans="19:24" ht="15.75" customHeight="1">
      <c r="S33" s="60"/>
      <c r="T33" s="12" t="s">
        <v>100</v>
      </c>
      <c r="U33" s="62"/>
      <c r="V33" s="62"/>
      <c r="W33" s="62"/>
      <c r="X33" s="10">
        <v>1</v>
      </c>
    </row>
  </sheetData>
  <sheetProtection/>
  <mergeCells count="72">
    <mergeCell ref="W3:W5"/>
    <mergeCell ref="B3:B5"/>
    <mergeCell ref="T11:T12"/>
    <mergeCell ref="U11:U12"/>
    <mergeCell ref="R9:R10"/>
    <mergeCell ref="S9:S10"/>
    <mergeCell ref="T9:T10"/>
    <mergeCell ref="U9:U10"/>
    <mergeCell ref="C4:C5"/>
    <mergeCell ref="D4:D5"/>
    <mergeCell ref="A3:A5"/>
    <mergeCell ref="A7:A8"/>
    <mergeCell ref="V7:V8"/>
    <mergeCell ref="Q7:Q8"/>
    <mergeCell ref="R3:V3"/>
    <mergeCell ref="C3:Q3"/>
    <mergeCell ref="R7:R8"/>
    <mergeCell ref="S7:S8"/>
    <mergeCell ref="T7:T8"/>
    <mergeCell ref="U7:U8"/>
    <mergeCell ref="A9:A10"/>
    <mergeCell ref="A11:A12"/>
    <mergeCell ref="A13:A14"/>
    <mergeCell ref="X13:X14"/>
    <mergeCell ref="V9:V10"/>
    <mergeCell ref="V11:V12"/>
    <mergeCell ref="Q9:Q10"/>
    <mergeCell ref="Q11:Q12"/>
    <mergeCell ref="R11:R12"/>
    <mergeCell ref="S11:S12"/>
    <mergeCell ref="A25:B25"/>
    <mergeCell ref="A26:B26"/>
    <mergeCell ref="Q13:Q14"/>
    <mergeCell ref="V13:V14"/>
    <mergeCell ref="R13:R14"/>
    <mergeCell ref="S13:S14"/>
    <mergeCell ref="T13:T14"/>
    <mergeCell ref="U13:U14"/>
    <mergeCell ref="A1:X1"/>
    <mergeCell ref="A27:K27"/>
    <mergeCell ref="P7:P8"/>
    <mergeCell ref="P9:P10"/>
    <mergeCell ref="P11:P12"/>
    <mergeCell ref="P13:P14"/>
    <mergeCell ref="X7:X8"/>
    <mergeCell ref="X9:X10"/>
    <mergeCell ref="X11:X12"/>
    <mergeCell ref="X3:X5"/>
    <mergeCell ref="E4:E5"/>
    <mergeCell ref="J4:J5"/>
    <mergeCell ref="F4:I4"/>
    <mergeCell ref="K4:K5"/>
    <mergeCell ref="L4:L5"/>
    <mergeCell ref="M4:M5"/>
    <mergeCell ref="N4:N5"/>
    <mergeCell ref="T4:T5"/>
    <mergeCell ref="U4:U5"/>
    <mergeCell ref="V4:V5"/>
    <mergeCell ref="P4:P5"/>
    <mergeCell ref="Q4:Q5"/>
    <mergeCell ref="R4:R5"/>
    <mergeCell ref="S4:S5"/>
    <mergeCell ref="S32:S33"/>
    <mergeCell ref="T32:W32"/>
    <mergeCell ref="T33:W33"/>
    <mergeCell ref="O4:O5"/>
    <mergeCell ref="S28:S29"/>
    <mergeCell ref="T28:W28"/>
    <mergeCell ref="T29:W29"/>
    <mergeCell ref="S30:S31"/>
    <mergeCell ref="T30:W30"/>
    <mergeCell ref="T31:W31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65" customWidth="1"/>
    <col min="2" max="2" width="40.421875" style="65" customWidth="1"/>
    <col min="3" max="3" width="14.7109375" style="65" customWidth="1"/>
    <col min="4" max="4" width="12.7109375" style="65" customWidth="1"/>
    <col min="5" max="5" width="14.140625" style="65" customWidth="1"/>
    <col min="6" max="6" width="16.28125" style="65" customWidth="1"/>
    <col min="7" max="7" width="14.57421875" style="65" customWidth="1"/>
    <col min="8" max="8" width="13.57421875" style="65" customWidth="1"/>
    <col min="9" max="9" width="12.00390625" style="65" customWidth="1"/>
    <col min="10" max="10" width="12.140625" style="65" customWidth="1"/>
    <col min="11" max="11" width="17.8515625" style="65" customWidth="1"/>
    <col min="12" max="13" width="16.57421875" style="65" customWidth="1"/>
    <col min="14" max="16" width="17.00390625" style="65" customWidth="1"/>
    <col min="17" max="17" width="14.8515625" style="65" customWidth="1"/>
    <col min="18" max="18" width="17.421875" style="65" hidden="1" customWidth="1"/>
    <col min="19" max="19" width="12.140625" style="65" customWidth="1"/>
    <col min="20" max="16384" width="6.7109375" style="65" customWidth="1"/>
  </cols>
  <sheetData>
    <row r="1" spans="2:17" ht="19.5" customHeight="1">
      <c r="B1" s="16" t="s">
        <v>40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19.5" customHeight="1"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9.5" customHeight="1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8" s="57" customFormat="1" ht="18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65"/>
    </row>
    <row r="5" spans="1:19" s="47" customFormat="1" ht="51" customHeight="1">
      <c r="A5" s="68" t="s">
        <v>4</v>
      </c>
      <c r="B5" s="33" t="s">
        <v>5</v>
      </c>
      <c r="C5" s="69" t="s">
        <v>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70"/>
      <c r="Q5" s="71" t="s">
        <v>7</v>
      </c>
      <c r="R5" s="72"/>
      <c r="S5" s="95"/>
    </row>
    <row r="6" spans="1:19" s="47" customFormat="1" ht="119.25" customHeight="1">
      <c r="A6" s="68"/>
      <c r="B6" s="73"/>
      <c r="C6" s="43" t="s">
        <v>8</v>
      </c>
      <c r="D6" s="43" t="s">
        <v>9</v>
      </c>
      <c r="E6" s="43" t="s">
        <v>10</v>
      </c>
      <c r="F6" s="33" t="s">
        <v>24</v>
      </c>
      <c r="G6" s="33" t="s">
        <v>25</v>
      </c>
      <c r="H6" s="33" t="s">
        <v>26</v>
      </c>
      <c r="I6" s="33" t="s">
        <v>27</v>
      </c>
      <c r="J6" s="33" t="s">
        <v>28</v>
      </c>
      <c r="K6" s="43" t="s">
        <v>11</v>
      </c>
      <c r="L6" s="74" t="s">
        <v>12</v>
      </c>
      <c r="M6" s="33" t="s">
        <v>13</v>
      </c>
      <c r="N6" s="43" t="s">
        <v>14</v>
      </c>
      <c r="O6" s="75" t="s">
        <v>15</v>
      </c>
      <c r="P6" s="75" t="s">
        <v>16</v>
      </c>
      <c r="Q6" s="76"/>
      <c r="R6" s="72"/>
      <c r="S6" s="95"/>
    </row>
    <row r="7" spans="1:18" s="47" customFormat="1" ht="84.75" customHeight="1">
      <c r="A7" s="68"/>
      <c r="B7" s="42"/>
      <c r="C7" s="43" t="s">
        <v>17</v>
      </c>
      <c r="D7" s="43" t="s">
        <v>18</v>
      </c>
      <c r="E7" s="43" t="s">
        <v>19</v>
      </c>
      <c r="F7" s="42"/>
      <c r="G7" s="42"/>
      <c r="H7" s="42"/>
      <c r="I7" s="42"/>
      <c r="J7" s="42"/>
      <c r="K7" s="43" t="s">
        <v>20</v>
      </c>
      <c r="L7" s="43" t="s">
        <v>21</v>
      </c>
      <c r="M7" s="77"/>
      <c r="N7" s="43" t="s">
        <v>22</v>
      </c>
      <c r="O7" s="78" t="s">
        <v>23</v>
      </c>
      <c r="P7" s="78" t="s">
        <v>0</v>
      </c>
      <c r="Q7" s="79"/>
      <c r="R7" s="72"/>
    </row>
    <row r="8" spans="1:18" s="47" customFormat="1" ht="22.5" customHeight="1">
      <c r="A8" s="8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72"/>
    </row>
    <row r="9" spans="1:19" s="82" customFormat="1" ht="94.5">
      <c r="A9" s="108">
        <v>1</v>
      </c>
      <c r="B9" s="109" t="s">
        <v>30</v>
      </c>
      <c r="C9" s="110">
        <v>382319</v>
      </c>
      <c r="D9" s="110">
        <v>1823300</v>
      </c>
      <c r="E9" s="110">
        <v>178362</v>
      </c>
      <c r="F9" s="110">
        <f>F10</f>
        <v>47287369</v>
      </c>
      <c r="G9" s="110">
        <f>G10</f>
        <v>489082</v>
      </c>
      <c r="H9" s="110">
        <f>H10</f>
        <v>707580</v>
      </c>
      <c r="I9" s="110">
        <f>I10</f>
        <v>1639720</v>
      </c>
      <c r="J9" s="110">
        <f>J10</f>
        <v>411354</v>
      </c>
      <c r="K9" s="110">
        <f>C9+F9+G9+H9+I9+J9</f>
        <v>50917424</v>
      </c>
      <c r="L9" s="110">
        <f>L10</f>
        <v>83301681</v>
      </c>
      <c r="M9" s="110">
        <v>100</v>
      </c>
      <c r="N9" s="111">
        <f>(D9-E9)/K9</f>
        <v>0.03230599411313503</v>
      </c>
      <c r="O9" s="111" t="s">
        <v>1</v>
      </c>
      <c r="P9" s="111" t="s">
        <v>1</v>
      </c>
      <c r="Q9" s="112" t="str">
        <f>IF(N9&gt;0.04*50%,"иә","жоқ")</f>
        <v>иә</v>
      </c>
      <c r="R9" s="83"/>
      <c r="S9" s="96"/>
    </row>
    <row r="10" spans="1:19" s="82" customFormat="1" ht="32.25" customHeight="1">
      <c r="A10" s="113"/>
      <c r="B10" s="114" t="s">
        <v>29</v>
      </c>
      <c r="C10" s="115" t="s">
        <v>1</v>
      </c>
      <c r="D10" s="115" t="s">
        <v>1</v>
      </c>
      <c r="E10" s="115" t="s">
        <v>1</v>
      </c>
      <c r="F10" s="115">
        <v>47287369</v>
      </c>
      <c r="G10" s="115">
        <v>489082</v>
      </c>
      <c r="H10" s="115">
        <v>707580</v>
      </c>
      <c r="I10" s="115">
        <v>1639720</v>
      </c>
      <c r="J10" s="115">
        <v>411354</v>
      </c>
      <c r="K10" s="115" t="s">
        <v>1</v>
      </c>
      <c r="L10" s="115">
        <v>83301681</v>
      </c>
      <c r="M10" s="116" t="s">
        <v>1</v>
      </c>
      <c r="N10" s="116" t="s">
        <v>1</v>
      </c>
      <c r="O10" s="116">
        <v>0.0292</v>
      </c>
      <c r="P10" s="116">
        <f>N9+O10</f>
        <v>0.061505994113135024</v>
      </c>
      <c r="Q10" s="117" t="s">
        <v>1</v>
      </c>
      <c r="R10" s="83"/>
      <c r="S10" s="96"/>
    </row>
    <row r="11" spans="1:19" s="82" customFormat="1" ht="63">
      <c r="A11" s="113">
        <v>2</v>
      </c>
      <c r="B11" s="118" t="s">
        <v>31</v>
      </c>
      <c r="C11" s="119">
        <v>80018</v>
      </c>
      <c r="D11" s="119">
        <v>246717</v>
      </c>
      <c r="E11" s="119">
        <v>9209</v>
      </c>
      <c r="F11" s="119">
        <f>F12</f>
        <v>8041367</v>
      </c>
      <c r="G11" s="119">
        <f>G12</f>
        <v>37720</v>
      </c>
      <c r="H11" s="119">
        <f>H12</f>
        <v>76254</v>
      </c>
      <c r="I11" s="119">
        <f>I12</f>
        <v>108739</v>
      </c>
      <c r="J11" s="119">
        <f>J12</f>
        <v>68564</v>
      </c>
      <c r="K11" s="119">
        <f>C11+F11+G11+H11+I11+J11</f>
        <v>8412662</v>
      </c>
      <c r="L11" s="119">
        <f>L12</f>
        <v>10844713</v>
      </c>
      <c r="M11" s="119">
        <v>100</v>
      </c>
      <c r="N11" s="120">
        <f>(D11-E11)/K11</f>
        <v>0.028232205216375032</v>
      </c>
      <c r="O11" s="120" t="s">
        <v>1</v>
      </c>
      <c r="P11" s="120" t="s">
        <v>1</v>
      </c>
      <c r="Q11" s="121" t="str">
        <f>IF(N11&gt;0.04*60%,"иә","жоқ")</f>
        <v>иә</v>
      </c>
      <c r="R11" s="83"/>
      <c r="S11" s="96"/>
    </row>
    <row r="12" spans="1:19" s="82" customFormat="1" ht="32.25" customHeight="1">
      <c r="A12" s="113"/>
      <c r="B12" s="114" t="s">
        <v>32</v>
      </c>
      <c r="C12" s="115" t="s">
        <v>1</v>
      </c>
      <c r="D12" s="115" t="s">
        <v>1</v>
      </c>
      <c r="E12" s="115" t="s">
        <v>1</v>
      </c>
      <c r="F12" s="115">
        <v>8041367</v>
      </c>
      <c r="G12" s="115">
        <v>37720</v>
      </c>
      <c r="H12" s="115">
        <v>76254</v>
      </c>
      <c r="I12" s="115">
        <v>108739</v>
      </c>
      <c r="J12" s="115">
        <v>68564</v>
      </c>
      <c r="K12" s="115" t="s">
        <v>1</v>
      </c>
      <c r="L12" s="115">
        <v>10844713</v>
      </c>
      <c r="M12" s="116" t="s">
        <v>1</v>
      </c>
      <c r="N12" s="116" t="s">
        <v>1</v>
      </c>
      <c r="O12" s="116">
        <v>0.0219</v>
      </c>
      <c r="P12" s="116">
        <f>N11+O12</f>
        <v>0.05013220521637503</v>
      </c>
      <c r="Q12" s="117" t="s">
        <v>1</v>
      </c>
      <c r="R12" s="83"/>
      <c r="S12" s="96"/>
    </row>
    <row r="13" spans="1:19" s="82" customFormat="1" ht="47.25">
      <c r="A13" s="113">
        <v>3</v>
      </c>
      <c r="B13" s="118" t="s">
        <v>33</v>
      </c>
      <c r="C13" s="119">
        <v>268385</v>
      </c>
      <c r="D13" s="119">
        <v>2133434</v>
      </c>
      <c r="E13" s="119">
        <v>8445155</v>
      </c>
      <c r="F13" s="119">
        <f>F14+F15</f>
        <v>53463934</v>
      </c>
      <c r="G13" s="119">
        <f>G14+G15</f>
        <v>3567639</v>
      </c>
      <c r="H13" s="119">
        <f>H14+H15</f>
        <v>564364</v>
      </c>
      <c r="I13" s="119">
        <f>I14+I15</f>
        <v>3771890</v>
      </c>
      <c r="J13" s="119">
        <f>J14+J15</f>
        <v>7853968</v>
      </c>
      <c r="K13" s="119">
        <f>C13+F13+G13+H13+I13+J13</f>
        <v>69490180</v>
      </c>
      <c r="L13" s="119">
        <f>L14+L15</f>
        <v>223121787</v>
      </c>
      <c r="M13" s="119">
        <v>100</v>
      </c>
      <c r="N13" s="120">
        <f>(D13-E13)/K13</f>
        <v>-0.09082896317148696</v>
      </c>
      <c r="O13" s="120" t="s">
        <v>1</v>
      </c>
      <c r="P13" s="120" t="s">
        <v>1</v>
      </c>
      <c r="Q13" s="121" t="str">
        <f>IF(N13&gt;0.04*35%,"иә","жоқ")</f>
        <v>жоқ</v>
      </c>
      <c r="R13" s="83">
        <f>COUNTIF(Q13:Q13,"да")</f>
        <v>0</v>
      </c>
      <c r="S13" s="96"/>
    </row>
    <row r="14" spans="1:19" s="82" customFormat="1" ht="32.25" customHeight="1">
      <c r="A14" s="113"/>
      <c r="B14" s="114" t="s">
        <v>34</v>
      </c>
      <c r="C14" s="115">
        <f>$C$14*M14/100</f>
        <v>242434.19829037134</v>
      </c>
      <c r="D14" s="115">
        <f>$D$14*M14/100</f>
        <v>1927147.0514202362</v>
      </c>
      <c r="E14" s="115">
        <f>$E$14*M14/100</f>
        <v>7628572.319104723</v>
      </c>
      <c r="F14" s="115">
        <v>48556761</v>
      </c>
      <c r="G14" s="115">
        <v>2706064</v>
      </c>
      <c r="H14" s="115">
        <v>406051</v>
      </c>
      <c r="I14" s="115">
        <v>3745149</v>
      </c>
      <c r="J14" s="115">
        <v>7460497</v>
      </c>
      <c r="K14" s="115">
        <f>C14+F14+G14+H14+I14+J14</f>
        <v>63116956.19829037</v>
      </c>
      <c r="L14" s="115">
        <v>201547596</v>
      </c>
      <c r="M14" s="116">
        <f>L14/$L$14*100</f>
        <v>100</v>
      </c>
      <c r="N14" s="116">
        <f>(D14-E14)/K14</f>
        <v>-0.09033111878482694</v>
      </c>
      <c r="O14" s="116">
        <v>0.0257</v>
      </c>
      <c r="P14" s="116">
        <f>N14+O14</f>
        <v>-0.06463111878482694</v>
      </c>
      <c r="Q14" s="117" t="s">
        <v>1</v>
      </c>
      <c r="R14" s="83">
        <f>COUNTIF(Q14:Q14,"да")</f>
        <v>0</v>
      </c>
      <c r="S14" s="96"/>
    </row>
    <row r="15" spans="1:19" s="82" customFormat="1" ht="32.25" customHeight="1">
      <c r="A15" s="113"/>
      <c r="B15" s="114" t="s">
        <v>35</v>
      </c>
      <c r="C15" s="115">
        <f>$C$14*M15/100</f>
        <v>25950.80170962865</v>
      </c>
      <c r="D15" s="115">
        <f>$D$14*M15/100</f>
        <v>206286.94857976373</v>
      </c>
      <c r="E15" s="115">
        <f>$E$14*M15/100</f>
        <v>816582.6808952771</v>
      </c>
      <c r="F15" s="115">
        <v>4907173</v>
      </c>
      <c r="G15" s="115">
        <v>861575</v>
      </c>
      <c r="H15" s="115">
        <v>158313</v>
      </c>
      <c r="I15" s="115">
        <v>26741</v>
      </c>
      <c r="J15" s="115">
        <v>393471</v>
      </c>
      <c r="K15" s="115">
        <f>C15+F15+G15+H15+I15+J15</f>
        <v>6373223.801709629</v>
      </c>
      <c r="L15" s="115">
        <v>21574191</v>
      </c>
      <c r="M15" s="116">
        <f>L15/$L$14*100</f>
        <v>10.704266102980458</v>
      </c>
      <c r="N15" s="116">
        <f>(D15-E15)/K15</f>
        <v>-0.09575934429790468</v>
      </c>
      <c r="O15" s="116">
        <v>0.0062</v>
      </c>
      <c r="P15" s="116">
        <f>N15+O15</f>
        <v>-0.08955934429790469</v>
      </c>
      <c r="Q15" s="117" t="s">
        <v>1</v>
      </c>
      <c r="R15" s="83"/>
      <c r="S15" s="96"/>
    </row>
    <row r="16" spans="1:19" s="82" customFormat="1" ht="63">
      <c r="A16" s="113">
        <v>4</v>
      </c>
      <c r="B16" s="118" t="s">
        <v>36</v>
      </c>
      <c r="C16" s="119">
        <v>161701</v>
      </c>
      <c r="D16" s="119">
        <v>472405</v>
      </c>
      <c r="E16" s="119">
        <v>11054</v>
      </c>
      <c r="F16" s="119">
        <f>F17</f>
        <v>17307399</v>
      </c>
      <c r="G16" s="119">
        <f>G17</f>
        <v>154064</v>
      </c>
      <c r="H16" s="119">
        <f>H17</f>
        <v>117030</v>
      </c>
      <c r="I16" s="119">
        <f>I17</f>
        <v>30778</v>
      </c>
      <c r="J16" s="119">
        <f>J17</f>
        <v>421867</v>
      </c>
      <c r="K16" s="119">
        <f>C16+F16+G16+H16+I16+J16</f>
        <v>18192839</v>
      </c>
      <c r="L16" s="119">
        <f>L17</f>
        <v>36198824</v>
      </c>
      <c r="M16" s="119">
        <v>100</v>
      </c>
      <c r="N16" s="120">
        <f>(D16-E16)/K16</f>
        <v>0.025358933809066304</v>
      </c>
      <c r="O16" s="120" t="s">
        <v>1</v>
      </c>
      <c r="P16" s="120" t="s">
        <v>1</v>
      </c>
      <c r="Q16" s="121" t="str">
        <f>IF(N16&gt;0.04*50%,"иә","жоқ")</f>
        <v>иә</v>
      </c>
      <c r="R16" s="83">
        <f>COUNTIF(Q16:Q16,"да")</f>
        <v>0</v>
      </c>
      <c r="S16" s="96"/>
    </row>
    <row r="17" spans="1:19" s="82" customFormat="1" ht="63">
      <c r="A17" s="122"/>
      <c r="B17" s="123" t="s">
        <v>123</v>
      </c>
      <c r="C17" s="124" t="s">
        <v>1</v>
      </c>
      <c r="D17" s="124" t="s">
        <v>1</v>
      </c>
      <c r="E17" s="124" t="s">
        <v>1</v>
      </c>
      <c r="F17" s="124">
        <v>17307399</v>
      </c>
      <c r="G17" s="124">
        <v>154064</v>
      </c>
      <c r="H17" s="124">
        <v>117030</v>
      </c>
      <c r="I17" s="124">
        <v>30778</v>
      </c>
      <c r="J17" s="124">
        <v>421867</v>
      </c>
      <c r="K17" s="124" t="s">
        <v>1</v>
      </c>
      <c r="L17" s="124">
        <v>36198824</v>
      </c>
      <c r="M17" s="125" t="s">
        <v>1</v>
      </c>
      <c r="N17" s="126" t="s">
        <v>1</v>
      </c>
      <c r="O17" s="126">
        <v>0.023</v>
      </c>
      <c r="P17" s="126">
        <f>N16+O17</f>
        <v>0.04835893380906631</v>
      </c>
      <c r="Q17" s="127" t="s">
        <v>1</v>
      </c>
      <c r="R17" s="83">
        <f>COUNTIF(Q17:Q17,"да")</f>
        <v>0</v>
      </c>
      <c r="S17" s="96"/>
    </row>
    <row r="18" spans="1:19" s="82" customFormat="1" ht="32.25" customHeight="1">
      <c r="A18" s="128"/>
      <c r="B18" s="129" t="s">
        <v>38</v>
      </c>
      <c r="C18" s="130">
        <f>SUM(C9+C11+C13+C16)</f>
        <v>892423</v>
      </c>
      <c r="D18" s="130">
        <f>SUM(D9+D11+D13+D16)</f>
        <v>4675856</v>
      </c>
      <c r="E18" s="130">
        <f>SUM(E9+E11+E13+E16)</f>
        <v>8643780</v>
      </c>
      <c r="F18" s="130">
        <f>SUM(F9+F11+F13+F16)</f>
        <v>126100069</v>
      </c>
      <c r="G18" s="130">
        <f>SUM(G9+G11+G13+G16)</f>
        <v>4248505</v>
      </c>
      <c r="H18" s="130">
        <f>SUM(H9+H11+H13+H16)</f>
        <v>1465228</v>
      </c>
      <c r="I18" s="130">
        <f>SUM(I9+I11+I13+I16)</f>
        <v>5551127</v>
      </c>
      <c r="J18" s="130">
        <f>SUM(J9+J11+J13+J16)</f>
        <v>8755753</v>
      </c>
      <c r="K18" s="130">
        <f>SUM(K9+K11+K13+K16)</f>
        <v>147013105</v>
      </c>
      <c r="L18" s="130">
        <f>SUM(L9+L11+L13+L16)</f>
        <v>353467005</v>
      </c>
      <c r="M18" s="134" t="s">
        <v>1</v>
      </c>
      <c r="N18" s="132" t="s">
        <v>1</v>
      </c>
      <c r="O18" s="132" t="s">
        <v>1</v>
      </c>
      <c r="P18" s="132" t="s">
        <v>1</v>
      </c>
      <c r="Q18" s="133" t="s">
        <v>1</v>
      </c>
      <c r="R18" s="83"/>
      <c r="S18" s="96"/>
    </row>
    <row r="19" spans="3:17" ht="14.25" customHeight="1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2:17" ht="19.5" customHeight="1">
      <c r="B20" s="97"/>
      <c r="K20" s="94"/>
      <c r="L20" s="98"/>
      <c r="M20" s="98"/>
      <c r="N20" s="98"/>
      <c r="O20" s="99"/>
      <c r="P20" s="99"/>
      <c r="Q20" s="100"/>
    </row>
    <row r="21" spans="12:17" ht="19.5" customHeight="1">
      <c r="L21" s="98"/>
      <c r="M21" s="98"/>
      <c r="N21" s="98"/>
      <c r="O21" s="99"/>
      <c r="P21" s="99"/>
      <c r="Q21" s="100"/>
    </row>
    <row r="22" spans="4:9" ht="19.5" customHeight="1">
      <c r="D22" s="85"/>
      <c r="E22" s="86"/>
      <c r="F22" s="92"/>
      <c r="G22" s="92"/>
      <c r="H22" s="92"/>
      <c r="I22" s="92"/>
    </row>
    <row r="23" spans="4:11" ht="19.5" customHeight="1">
      <c r="D23" s="101"/>
      <c r="E23" s="102"/>
      <c r="F23" s="87"/>
      <c r="G23" s="88"/>
      <c r="H23" s="88"/>
      <c r="I23" s="103"/>
      <c r="J23" s="103"/>
      <c r="K23" s="103"/>
    </row>
    <row r="24" spans="4:9" ht="19.5" customHeight="1">
      <c r="D24" s="104"/>
      <c r="E24" s="91"/>
      <c r="F24" s="91"/>
      <c r="G24" s="91"/>
      <c r="H24" s="92"/>
      <c r="I24" s="92"/>
    </row>
    <row r="25" spans="4:11" ht="19.5" customHeight="1">
      <c r="D25" s="87"/>
      <c r="E25" s="93"/>
      <c r="F25" s="93"/>
      <c r="G25" s="93"/>
      <c r="H25" s="92"/>
      <c r="I25" s="92"/>
      <c r="K25" s="94"/>
    </row>
  </sheetData>
  <sheetProtection/>
  <mergeCells count="19">
    <mergeCell ref="B2:Q2"/>
    <mergeCell ref="B3:Q3"/>
    <mergeCell ref="B1:Q1"/>
    <mergeCell ref="S5:S6"/>
    <mergeCell ref="F6:F7"/>
    <mergeCell ref="G6:G7"/>
    <mergeCell ref="H6:H7"/>
    <mergeCell ref="I6:I7"/>
    <mergeCell ref="J6:J7"/>
    <mergeCell ref="M6:M7"/>
    <mergeCell ref="A5:A7"/>
    <mergeCell ref="B5:B7"/>
    <mergeCell ref="C5:N5"/>
    <mergeCell ref="Q5:Q7"/>
    <mergeCell ref="I23:K23"/>
    <mergeCell ref="D23:E23"/>
    <mergeCell ref="G23:H23"/>
    <mergeCell ref="L20:N20"/>
    <mergeCell ref="L21:N21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65" customWidth="1"/>
    <col min="2" max="2" width="40.421875" style="65" customWidth="1"/>
    <col min="3" max="3" width="14.7109375" style="65" customWidth="1"/>
    <col min="4" max="4" width="12.7109375" style="65" customWidth="1"/>
    <col min="5" max="5" width="14.140625" style="65" customWidth="1"/>
    <col min="6" max="6" width="16.140625" style="65" customWidth="1"/>
    <col min="7" max="7" width="14.57421875" style="65" customWidth="1"/>
    <col min="8" max="8" width="13.57421875" style="65" customWidth="1"/>
    <col min="9" max="9" width="12.00390625" style="65" customWidth="1"/>
    <col min="10" max="10" width="12.140625" style="65" customWidth="1"/>
    <col min="11" max="12" width="18.57421875" style="65" customWidth="1"/>
    <col min="13" max="13" width="16.57421875" style="65" customWidth="1"/>
    <col min="14" max="16" width="17.00390625" style="65" customWidth="1"/>
    <col min="17" max="17" width="14.8515625" style="65" customWidth="1"/>
    <col min="18" max="18" width="17.421875" style="65" hidden="1" customWidth="1"/>
    <col min="19" max="19" width="12.140625" style="65" customWidth="1"/>
    <col min="20" max="16384" width="6.7109375" style="65" customWidth="1"/>
  </cols>
  <sheetData>
    <row r="1" spans="2:17" ht="19.5" customHeight="1">
      <c r="B1" s="16" t="s">
        <v>42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19.5" customHeight="1"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9.5" customHeight="1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8" s="57" customFormat="1" ht="18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65"/>
    </row>
    <row r="5" spans="1:19" s="47" customFormat="1" ht="51" customHeight="1">
      <c r="A5" s="68" t="s">
        <v>4</v>
      </c>
      <c r="B5" s="33" t="s">
        <v>5</v>
      </c>
      <c r="C5" s="69" t="s">
        <v>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70"/>
      <c r="Q5" s="71" t="s">
        <v>7</v>
      </c>
      <c r="R5" s="72"/>
      <c r="S5" s="95"/>
    </row>
    <row r="6" spans="1:19" s="47" customFormat="1" ht="119.25" customHeight="1">
      <c r="A6" s="68"/>
      <c r="B6" s="73"/>
      <c r="C6" s="43" t="s">
        <v>8</v>
      </c>
      <c r="D6" s="43" t="s">
        <v>9</v>
      </c>
      <c r="E6" s="43" t="s">
        <v>10</v>
      </c>
      <c r="F6" s="33" t="s">
        <v>24</v>
      </c>
      <c r="G6" s="33" t="s">
        <v>25</v>
      </c>
      <c r="H6" s="33" t="s">
        <v>26</v>
      </c>
      <c r="I6" s="33" t="s">
        <v>27</v>
      </c>
      <c r="J6" s="33" t="s">
        <v>28</v>
      </c>
      <c r="K6" s="43" t="s">
        <v>11</v>
      </c>
      <c r="L6" s="74" t="s">
        <v>12</v>
      </c>
      <c r="M6" s="33" t="s">
        <v>13</v>
      </c>
      <c r="N6" s="43" t="s">
        <v>14</v>
      </c>
      <c r="O6" s="75" t="s">
        <v>15</v>
      </c>
      <c r="P6" s="75" t="s">
        <v>16</v>
      </c>
      <c r="Q6" s="76"/>
      <c r="R6" s="72"/>
      <c r="S6" s="95"/>
    </row>
    <row r="7" spans="1:18" s="47" customFormat="1" ht="84.75" customHeight="1">
      <c r="A7" s="68"/>
      <c r="B7" s="42"/>
      <c r="C7" s="43" t="s">
        <v>17</v>
      </c>
      <c r="D7" s="43" t="s">
        <v>18</v>
      </c>
      <c r="E7" s="43" t="s">
        <v>19</v>
      </c>
      <c r="F7" s="42"/>
      <c r="G7" s="42"/>
      <c r="H7" s="42"/>
      <c r="I7" s="42"/>
      <c r="J7" s="42"/>
      <c r="K7" s="43" t="s">
        <v>20</v>
      </c>
      <c r="L7" s="43" t="s">
        <v>21</v>
      </c>
      <c r="M7" s="77"/>
      <c r="N7" s="43" t="s">
        <v>22</v>
      </c>
      <c r="O7" s="78" t="s">
        <v>23</v>
      </c>
      <c r="P7" s="78" t="s">
        <v>0</v>
      </c>
      <c r="Q7" s="79"/>
      <c r="R7" s="72"/>
    </row>
    <row r="8" spans="1:18" s="47" customFormat="1" ht="22.5" customHeight="1">
      <c r="A8" s="8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72"/>
    </row>
    <row r="9" spans="1:19" s="82" customFormat="1" ht="94.5">
      <c r="A9" s="108">
        <v>1</v>
      </c>
      <c r="B9" s="109" t="s">
        <v>30</v>
      </c>
      <c r="C9" s="110">
        <v>382319</v>
      </c>
      <c r="D9" s="110">
        <v>1817553</v>
      </c>
      <c r="E9" s="110">
        <v>78109</v>
      </c>
      <c r="F9" s="110">
        <f>F10</f>
        <v>48355763.46788049</v>
      </c>
      <c r="G9" s="110">
        <f>G10</f>
        <v>484946</v>
      </c>
      <c r="H9" s="110">
        <f>H10</f>
        <v>720133</v>
      </c>
      <c r="I9" s="110">
        <f>I10</f>
        <v>2304022</v>
      </c>
      <c r="J9" s="110">
        <f>J10</f>
        <v>451099</v>
      </c>
      <c r="K9" s="110">
        <f>C9+F9+G9+H9+I9+J9</f>
        <v>52698282.46788049</v>
      </c>
      <c r="L9" s="110">
        <f>L10</f>
        <v>87401468</v>
      </c>
      <c r="M9" s="110">
        <v>100</v>
      </c>
      <c r="N9" s="111">
        <f>(D9-E9)/K9</f>
        <v>0.03300760325652336</v>
      </c>
      <c r="O9" s="111" t="s">
        <v>1</v>
      </c>
      <c r="P9" s="111" t="s">
        <v>1</v>
      </c>
      <c r="Q9" s="112" t="str">
        <f>IF(N9&gt;0.04*50%,"иә","жоқ")</f>
        <v>иә</v>
      </c>
      <c r="R9" s="83"/>
      <c r="S9" s="96"/>
    </row>
    <row r="10" spans="1:19" s="82" customFormat="1" ht="32.25" customHeight="1">
      <c r="A10" s="113"/>
      <c r="B10" s="114" t="s">
        <v>29</v>
      </c>
      <c r="C10" s="115" t="s">
        <v>1</v>
      </c>
      <c r="D10" s="115" t="s">
        <v>1</v>
      </c>
      <c r="E10" s="115" t="s">
        <v>1</v>
      </c>
      <c r="F10" s="115">
        <v>48355763.46788049</v>
      </c>
      <c r="G10" s="115">
        <v>484946</v>
      </c>
      <c r="H10" s="115">
        <v>720133</v>
      </c>
      <c r="I10" s="115">
        <v>2304022</v>
      </c>
      <c r="J10" s="115">
        <v>451099</v>
      </c>
      <c r="K10" s="115" t="s">
        <v>1</v>
      </c>
      <c r="L10" s="115">
        <v>87401468</v>
      </c>
      <c r="M10" s="116" t="s">
        <v>1</v>
      </c>
      <c r="N10" s="116" t="s">
        <v>1</v>
      </c>
      <c r="O10" s="116">
        <v>0.033</v>
      </c>
      <c r="P10" s="116">
        <f>N9+O10</f>
        <v>0.06600760325652336</v>
      </c>
      <c r="Q10" s="117" t="s">
        <v>1</v>
      </c>
      <c r="R10" s="83"/>
      <c r="S10" s="96"/>
    </row>
    <row r="11" spans="1:19" s="82" customFormat="1" ht="63">
      <c r="A11" s="113">
        <v>2</v>
      </c>
      <c r="B11" s="118" t="s">
        <v>31</v>
      </c>
      <c r="C11" s="119">
        <v>80018</v>
      </c>
      <c r="D11" s="119">
        <v>261873</v>
      </c>
      <c r="E11" s="119">
        <v>2387</v>
      </c>
      <c r="F11" s="119">
        <f>F12</f>
        <v>10331343</v>
      </c>
      <c r="G11" s="119">
        <f>G12</f>
        <v>51608</v>
      </c>
      <c r="H11" s="119">
        <f>H12</f>
        <v>105148</v>
      </c>
      <c r="I11" s="119">
        <f>I12</f>
        <v>173707</v>
      </c>
      <c r="J11" s="119">
        <f>J12</f>
        <v>66283</v>
      </c>
      <c r="K11" s="119">
        <f>C11+F11+G11+H11+I11+J11</f>
        <v>10808107</v>
      </c>
      <c r="L11" s="119">
        <f>L12</f>
        <v>12297806</v>
      </c>
      <c r="M11" s="119">
        <v>100</v>
      </c>
      <c r="N11" s="120">
        <f>(D11-E11)/K11</f>
        <v>0.024008459575761046</v>
      </c>
      <c r="O11" s="120" t="s">
        <v>1</v>
      </c>
      <c r="P11" s="120" t="s">
        <v>1</v>
      </c>
      <c r="Q11" s="121" t="str">
        <f>IF(N11&gt;0.04*60%,"иә","жоқ")</f>
        <v>иә</v>
      </c>
      <c r="R11" s="83"/>
      <c r="S11" s="96"/>
    </row>
    <row r="12" spans="1:19" s="82" customFormat="1" ht="32.25" customHeight="1">
      <c r="A12" s="113"/>
      <c r="B12" s="114" t="s">
        <v>32</v>
      </c>
      <c r="C12" s="115" t="s">
        <v>1</v>
      </c>
      <c r="D12" s="115" t="s">
        <v>1</v>
      </c>
      <c r="E12" s="115" t="s">
        <v>1</v>
      </c>
      <c r="F12" s="115">
        <v>10331343</v>
      </c>
      <c r="G12" s="115">
        <v>51608</v>
      </c>
      <c r="H12" s="115">
        <v>105148</v>
      </c>
      <c r="I12" s="115">
        <v>173707</v>
      </c>
      <c r="J12" s="115">
        <v>66283</v>
      </c>
      <c r="K12" s="115" t="s">
        <v>1</v>
      </c>
      <c r="L12" s="115">
        <v>12297806</v>
      </c>
      <c r="M12" s="116" t="s">
        <v>1</v>
      </c>
      <c r="N12" s="116" t="s">
        <v>1</v>
      </c>
      <c r="O12" s="116">
        <v>0.021</v>
      </c>
      <c r="P12" s="116">
        <f>N11+O12</f>
        <v>0.04500845957576105</v>
      </c>
      <c r="Q12" s="117" t="s">
        <v>1</v>
      </c>
      <c r="R12" s="83"/>
      <c r="S12" s="96"/>
    </row>
    <row r="13" spans="1:19" s="82" customFormat="1" ht="47.25">
      <c r="A13" s="113">
        <v>3</v>
      </c>
      <c r="B13" s="118" t="s">
        <v>33</v>
      </c>
      <c r="C13" s="119">
        <v>268385</v>
      </c>
      <c r="D13" s="119">
        <v>461970.7</v>
      </c>
      <c r="E13" s="119">
        <v>7895601</v>
      </c>
      <c r="F13" s="119">
        <f>F14+F15</f>
        <v>48143009</v>
      </c>
      <c r="G13" s="119">
        <f>G14+G15</f>
        <v>742187</v>
      </c>
      <c r="H13" s="119">
        <f>H14+H15</f>
        <v>607824</v>
      </c>
      <c r="I13" s="119">
        <f>I14+I15</f>
        <v>4199013</v>
      </c>
      <c r="J13" s="119">
        <f>J14+J15</f>
        <v>7810717</v>
      </c>
      <c r="K13" s="119">
        <f>C13+F13+G13+H13+I13+J13</f>
        <v>61771135</v>
      </c>
      <c r="L13" s="119">
        <f>L14+L15</f>
        <v>222166783</v>
      </c>
      <c r="M13" s="119">
        <v>100</v>
      </c>
      <c r="N13" s="120" t="s">
        <v>1</v>
      </c>
      <c r="O13" s="120" t="s">
        <v>1</v>
      </c>
      <c r="P13" s="120" t="s">
        <v>1</v>
      </c>
      <c r="Q13" s="120" t="s">
        <v>1</v>
      </c>
      <c r="R13" s="135" t="s">
        <v>1</v>
      </c>
      <c r="S13" s="96"/>
    </row>
    <row r="14" spans="1:19" s="82" customFormat="1" ht="32.25" customHeight="1">
      <c r="A14" s="113"/>
      <c r="B14" s="114" t="s">
        <v>34</v>
      </c>
      <c r="C14" s="115">
        <f>$C$14*M14/100</f>
        <v>242578.7459809642</v>
      </c>
      <c r="D14" s="115">
        <f>$D$14*M14/100</f>
        <v>417550.4334666551</v>
      </c>
      <c r="E14" s="115">
        <f>$E$14*M14/100</f>
        <v>7136408.477918091</v>
      </c>
      <c r="F14" s="115">
        <v>43186875</v>
      </c>
      <c r="G14" s="115">
        <v>578771</v>
      </c>
      <c r="H14" s="115">
        <v>456186</v>
      </c>
      <c r="I14" s="115">
        <v>4170742</v>
      </c>
      <c r="J14" s="115">
        <v>7415625</v>
      </c>
      <c r="K14" s="115">
        <f>C14+F14+G14+H14+I14+J14</f>
        <v>56050777.74598096</v>
      </c>
      <c r="L14" s="115">
        <v>200804589</v>
      </c>
      <c r="M14" s="116">
        <f>L14/$L$14*100</f>
        <v>100</v>
      </c>
      <c r="N14" s="116">
        <f>(D14-E14)/K14</f>
        <v>-0.119870915527719</v>
      </c>
      <c r="O14" s="116">
        <v>0.037</v>
      </c>
      <c r="P14" s="116">
        <f>N14+O14</f>
        <v>-0.082870915527719</v>
      </c>
      <c r="Q14" s="121" t="s">
        <v>41</v>
      </c>
      <c r="R14" s="83">
        <f>COUNTIF(Q14:Q14,"да")</f>
        <v>0</v>
      </c>
      <c r="S14" s="96"/>
    </row>
    <row r="15" spans="1:19" s="82" customFormat="1" ht="32.25" customHeight="1">
      <c r="A15" s="113"/>
      <c r="B15" s="114" t="s">
        <v>35</v>
      </c>
      <c r="C15" s="115">
        <f>$C$14*M15/100</f>
        <v>25806.254019035776</v>
      </c>
      <c r="D15" s="115">
        <f>$D$14*M15/100</f>
        <v>44420.2665333449</v>
      </c>
      <c r="E15" s="115">
        <f>$E$14*M15/100</f>
        <v>759192.522081908</v>
      </c>
      <c r="F15" s="115">
        <v>4956134</v>
      </c>
      <c r="G15" s="115">
        <v>163416</v>
      </c>
      <c r="H15" s="115">
        <v>151638</v>
      </c>
      <c r="I15" s="115">
        <v>28271</v>
      </c>
      <c r="J15" s="115">
        <v>395092</v>
      </c>
      <c r="K15" s="115">
        <f>C15+F15+G15+H15+I15+J15</f>
        <v>5720357.254019036</v>
      </c>
      <c r="L15" s="115">
        <v>21362194</v>
      </c>
      <c r="M15" s="116">
        <f>L15/$L$14*100</f>
        <v>10.638299705391693</v>
      </c>
      <c r="N15" s="116">
        <f>(D15-E15)/K15</f>
        <v>-0.12495238038609827</v>
      </c>
      <c r="O15" s="116">
        <v>-0.007</v>
      </c>
      <c r="P15" s="116">
        <f>N15+O15</f>
        <v>-0.13195238038609827</v>
      </c>
      <c r="Q15" s="121" t="s">
        <v>41</v>
      </c>
      <c r="R15" s="83"/>
      <c r="S15" s="96"/>
    </row>
    <row r="16" spans="1:19" s="82" customFormat="1" ht="63">
      <c r="A16" s="113">
        <v>4</v>
      </c>
      <c r="B16" s="118" t="s">
        <v>36</v>
      </c>
      <c r="C16" s="119">
        <v>161701</v>
      </c>
      <c r="D16" s="119">
        <v>570887</v>
      </c>
      <c r="E16" s="119">
        <v>4162</v>
      </c>
      <c r="F16" s="119">
        <f>F17</f>
        <v>18250530</v>
      </c>
      <c r="G16" s="119">
        <f>G17</f>
        <v>181466</v>
      </c>
      <c r="H16" s="119">
        <f>H17</f>
        <v>128250</v>
      </c>
      <c r="I16" s="119">
        <f>I17</f>
        <v>36462</v>
      </c>
      <c r="J16" s="119">
        <f>J17</f>
        <v>410858</v>
      </c>
      <c r="K16" s="119">
        <f>C16+F16+G16+H16+I16+J16</f>
        <v>19169267</v>
      </c>
      <c r="L16" s="119">
        <f>L17</f>
        <v>37275966</v>
      </c>
      <c r="M16" s="119">
        <v>100</v>
      </c>
      <c r="N16" s="120">
        <f>(D16-E16)/K16</f>
        <v>0.02956424990063522</v>
      </c>
      <c r="O16" s="120" t="s">
        <v>1</v>
      </c>
      <c r="P16" s="120" t="s">
        <v>1</v>
      </c>
      <c r="Q16" s="121" t="str">
        <f>IF(N16&gt;0.04*50%,"иә","жоқ")</f>
        <v>иә</v>
      </c>
      <c r="R16" s="83">
        <f>COUNTIF(Q16:Q16,"да")</f>
        <v>0</v>
      </c>
      <c r="S16" s="96"/>
    </row>
    <row r="17" spans="1:19" s="82" customFormat="1" ht="63">
      <c r="A17" s="122"/>
      <c r="B17" s="123" t="s">
        <v>123</v>
      </c>
      <c r="C17" s="124" t="s">
        <v>1</v>
      </c>
      <c r="D17" s="124" t="s">
        <v>1</v>
      </c>
      <c r="E17" s="124" t="s">
        <v>1</v>
      </c>
      <c r="F17" s="124">
        <v>18250530</v>
      </c>
      <c r="G17" s="124">
        <v>181466</v>
      </c>
      <c r="H17" s="124">
        <v>128250</v>
      </c>
      <c r="I17" s="124">
        <v>36462</v>
      </c>
      <c r="J17" s="124">
        <v>410858</v>
      </c>
      <c r="K17" s="124" t="s">
        <v>1</v>
      </c>
      <c r="L17" s="124">
        <v>37275966</v>
      </c>
      <c r="M17" s="125" t="s">
        <v>1</v>
      </c>
      <c r="N17" s="126" t="s">
        <v>1</v>
      </c>
      <c r="O17" s="126">
        <v>0.023</v>
      </c>
      <c r="P17" s="126">
        <f>N16+O17</f>
        <v>0.05256424990063522</v>
      </c>
      <c r="Q17" s="127" t="s">
        <v>1</v>
      </c>
      <c r="R17" s="83">
        <f>COUNTIF(Q17:Q17,"да")</f>
        <v>0</v>
      </c>
      <c r="S17" s="96"/>
    </row>
    <row r="18" spans="1:19" s="82" customFormat="1" ht="32.25" customHeight="1">
      <c r="A18" s="128"/>
      <c r="B18" s="129" t="s">
        <v>38</v>
      </c>
      <c r="C18" s="130">
        <f>SUM(C9+C11+C13+C16)</f>
        <v>892423</v>
      </c>
      <c r="D18" s="130">
        <f>SUM(D9+D11+D13+D16)</f>
        <v>3112283.7</v>
      </c>
      <c r="E18" s="130">
        <f>SUM(E9+E11+E13+E16)</f>
        <v>7980259</v>
      </c>
      <c r="F18" s="130">
        <f>SUM(F9+F11+F13+F16)</f>
        <v>125080645.46788049</v>
      </c>
      <c r="G18" s="130">
        <f>SUM(G9+G11+G13+G16)</f>
        <v>1460207</v>
      </c>
      <c r="H18" s="130">
        <f>SUM(H9+H11+H13+H16)</f>
        <v>1561355</v>
      </c>
      <c r="I18" s="130">
        <f>SUM(I9+I11+I13+I16)</f>
        <v>6713204</v>
      </c>
      <c r="J18" s="130">
        <f>SUM(J9+J11+J13+J16)</f>
        <v>8738957</v>
      </c>
      <c r="K18" s="130">
        <f>SUM(K9+K11+K13+K16)</f>
        <v>144446791.4678805</v>
      </c>
      <c r="L18" s="130">
        <f>SUM(L9+L11+L13+L16)</f>
        <v>359142023</v>
      </c>
      <c r="M18" s="134" t="s">
        <v>1</v>
      </c>
      <c r="N18" s="132" t="s">
        <v>1</v>
      </c>
      <c r="O18" s="132" t="s">
        <v>1</v>
      </c>
      <c r="P18" s="132" t="s">
        <v>1</v>
      </c>
      <c r="Q18" s="133" t="s">
        <v>1</v>
      </c>
      <c r="R18" s="83"/>
      <c r="S18" s="96"/>
    </row>
    <row r="19" spans="3:17" ht="14.25" customHeight="1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2:17" ht="19.5" customHeight="1">
      <c r="B20" s="97"/>
      <c r="K20" s="94"/>
      <c r="L20" s="98"/>
      <c r="M20" s="98"/>
      <c r="N20" s="98"/>
      <c r="O20" s="99"/>
      <c r="P20" s="99"/>
      <c r="Q20" s="100"/>
    </row>
    <row r="21" spans="12:17" ht="19.5" customHeight="1">
      <c r="L21" s="98"/>
      <c r="M21" s="98"/>
      <c r="N21" s="98"/>
      <c r="O21" s="99"/>
      <c r="P21" s="99"/>
      <c r="Q21" s="100"/>
    </row>
    <row r="22" spans="4:9" ht="19.5" customHeight="1">
      <c r="D22" s="85"/>
      <c r="E22" s="86"/>
      <c r="F22" s="92"/>
      <c r="G22" s="92"/>
      <c r="H22" s="92"/>
      <c r="I22" s="92"/>
    </row>
    <row r="23" spans="4:11" ht="19.5" customHeight="1">
      <c r="D23" s="101"/>
      <c r="E23" s="102"/>
      <c r="F23" s="87"/>
      <c r="G23" s="88"/>
      <c r="H23" s="88"/>
      <c r="I23" s="103"/>
      <c r="J23" s="103"/>
      <c r="K23" s="103"/>
    </row>
    <row r="24" spans="4:9" ht="19.5" customHeight="1">
      <c r="D24" s="104"/>
      <c r="E24" s="91"/>
      <c r="F24" s="91"/>
      <c r="G24" s="91"/>
      <c r="H24" s="92"/>
      <c r="I24" s="92"/>
    </row>
    <row r="25" spans="4:11" ht="19.5" customHeight="1">
      <c r="D25" s="87"/>
      <c r="E25" s="93"/>
      <c r="F25" s="93"/>
      <c r="G25" s="93"/>
      <c r="H25" s="92"/>
      <c r="I25" s="92"/>
      <c r="K25" s="94"/>
    </row>
  </sheetData>
  <sheetProtection/>
  <mergeCells count="19">
    <mergeCell ref="I23:K23"/>
    <mergeCell ref="D23:E23"/>
    <mergeCell ref="G23:H23"/>
    <mergeCell ref="L20:N20"/>
    <mergeCell ref="L21:N21"/>
    <mergeCell ref="A5:A7"/>
    <mergeCell ref="B5:B7"/>
    <mergeCell ref="C5:N5"/>
    <mergeCell ref="M6:M7"/>
    <mergeCell ref="Q5:Q7"/>
    <mergeCell ref="B2:Q2"/>
    <mergeCell ref="B3:Q3"/>
    <mergeCell ref="B1:Q1"/>
    <mergeCell ref="S5:S6"/>
    <mergeCell ref="F6:F7"/>
    <mergeCell ref="G6:G7"/>
    <mergeCell ref="H6:H7"/>
    <mergeCell ref="I6:I7"/>
    <mergeCell ref="J6:J7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70" zoomScaleNormal="70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65" customWidth="1"/>
    <col min="2" max="2" width="40.421875" style="65" customWidth="1"/>
    <col min="3" max="3" width="14.7109375" style="65" customWidth="1"/>
    <col min="4" max="4" width="12.7109375" style="65" customWidth="1"/>
    <col min="5" max="5" width="14.140625" style="65" customWidth="1"/>
    <col min="6" max="6" width="17.57421875" style="65" customWidth="1"/>
    <col min="7" max="7" width="14.57421875" style="65" customWidth="1"/>
    <col min="8" max="8" width="13.57421875" style="65" customWidth="1"/>
    <col min="9" max="9" width="12.00390625" style="65" customWidth="1"/>
    <col min="10" max="10" width="15.00390625" style="65" bestFit="1" customWidth="1"/>
    <col min="11" max="12" width="20.57421875" style="65" customWidth="1"/>
    <col min="13" max="13" width="16.57421875" style="65" customWidth="1"/>
    <col min="14" max="16" width="17.00390625" style="65" customWidth="1"/>
    <col min="17" max="17" width="14.8515625" style="65" customWidth="1"/>
    <col min="18" max="18" width="17.421875" style="65" hidden="1" customWidth="1"/>
    <col min="19" max="16384" width="9.140625" style="65" customWidth="1"/>
  </cols>
  <sheetData>
    <row r="1" spans="1:18" s="57" customFormat="1" ht="19.5" customHeight="1">
      <c r="A1" s="57" t="s">
        <v>46</v>
      </c>
      <c r="B1" s="16" t="s">
        <v>45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65"/>
    </row>
    <row r="2" spans="2:18" s="57" customFormat="1" ht="19.5" customHeight="1"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65"/>
    </row>
    <row r="3" spans="2:18" s="57" customFormat="1" ht="18.75" customHeight="1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5"/>
    </row>
    <row r="4" spans="2:18" s="57" customFormat="1" ht="18.75" customHeight="1">
      <c r="B4" s="16" t="s">
        <v>44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65"/>
    </row>
    <row r="5" spans="2:18" s="57" customFormat="1" ht="20.25" customHeight="1">
      <c r="B5" s="17"/>
      <c r="C5" s="1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43</v>
      </c>
      <c r="R5" s="65"/>
    </row>
    <row r="6" spans="1:18" s="47" customFormat="1" ht="51" customHeight="1">
      <c r="A6" s="68" t="s">
        <v>4</v>
      </c>
      <c r="B6" s="33" t="s">
        <v>5</v>
      </c>
      <c r="C6" s="69" t="s">
        <v>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70"/>
      <c r="Q6" s="71" t="s">
        <v>7</v>
      </c>
      <c r="R6" s="72"/>
    </row>
    <row r="7" spans="1:18" s="47" customFormat="1" ht="173.25">
      <c r="A7" s="68"/>
      <c r="B7" s="73"/>
      <c r="C7" s="43" t="s">
        <v>8</v>
      </c>
      <c r="D7" s="43" t="s">
        <v>9</v>
      </c>
      <c r="E7" s="43" t="s">
        <v>10</v>
      </c>
      <c r="F7" s="33" t="s">
        <v>24</v>
      </c>
      <c r="G7" s="33" t="s">
        <v>25</v>
      </c>
      <c r="H7" s="33" t="s">
        <v>26</v>
      </c>
      <c r="I7" s="33" t="s">
        <v>27</v>
      </c>
      <c r="J7" s="33" t="s">
        <v>28</v>
      </c>
      <c r="K7" s="43" t="s">
        <v>11</v>
      </c>
      <c r="L7" s="74" t="s">
        <v>12</v>
      </c>
      <c r="M7" s="33" t="s">
        <v>13</v>
      </c>
      <c r="N7" s="43" t="s">
        <v>14</v>
      </c>
      <c r="O7" s="75" t="s">
        <v>15</v>
      </c>
      <c r="P7" s="75" t="s">
        <v>16</v>
      </c>
      <c r="Q7" s="76"/>
      <c r="R7" s="72"/>
    </row>
    <row r="8" spans="1:18" s="47" customFormat="1" ht="96.75" customHeight="1">
      <c r="A8" s="68"/>
      <c r="B8" s="42"/>
      <c r="C8" s="43" t="s">
        <v>17</v>
      </c>
      <c r="D8" s="43" t="s">
        <v>18</v>
      </c>
      <c r="E8" s="43" t="s">
        <v>19</v>
      </c>
      <c r="F8" s="42"/>
      <c r="G8" s="42"/>
      <c r="H8" s="42"/>
      <c r="I8" s="42"/>
      <c r="J8" s="42"/>
      <c r="K8" s="43" t="s">
        <v>20</v>
      </c>
      <c r="L8" s="43" t="s">
        <v>21</v>
      </c>
      <c r="M8" s="77"/>
      <c r="N8" s="43" t="s">
        <v>22</v>
      </c>
      <c r="O8" s="78" t="s">
        <v>23</v>
      </c>
      <c r="P8" s="78" t="s">
        <v>0</v>
      </c>
      <c r="Q8" s="79"/>
      <c r="R8" s="72"/>
    </row>
    <row r="9" spans="1:18" s="47" customFormat="1" ht="22.5" customHeight="1">
      <c r="A9" s="80"/>
      <c r="B9" s="50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72"/>
    </row>
    <row r="10" spans="1:18" s="82" customFormat="1" ht="94.5">
      <c r="A10" s="108">
        <v>1</v>
      </c>
      <c r="B10" s="109" t="s">
        <v>30</v>
      </c>
      <c r="C10" s="110">
        <v>382319</v>
      </c>
      <c r="D10" s="110">
        <v>1814453</v>
      </c>
      <c r="E10" s="110">
        <v>62362</v>
      </c>
      <c r="F10" s="110">
        <f>F11</f>
        <v>48645115</v>
      </c>
      <c r="G10" s="110">
        <f>G11</f>
        <v>441671</v>
      </c>
      <c r="H10" s="110">
        <f>H11</f>
        <v>665340</v>
      </c>
      <c r="I10" s="110">
        <f>I11</f>
        <v>2528973</v>
      </c>
      <c r="J10" s="110">
        <f>J11</f>
        <v>547628</v>
      </c>
      <c r="K10" s="110">
        <f>C10+F10+G10+H10+I10+J10</f>
        <v>53211046</v>
      </c>
      <c r="L10" s="110">
        <f>L11</f>
        <v>89435151</v>
      </c>
      <c r="M10" s="110">
        <v>100</v>
      </c>
      <c r="N10" s="111">
        <f>(D10-E10)/K10</f>
        <v>0.03292720462589666</v>
      </c>
      <c r="O10" s="111" t="s">
        <v>1</v>
      </c>
      <c r="P10" s="111" t="s">
        <v>1</v>
      </c>
      <c r="Q10" s="112" t="str">
        <f>IF(N10&gt;0.04*50%,"иә","жоқ")</f>
        <v>иә</v>
      </c>
      <c r="R10" s="81"/>
    </row>
    <row r="11" spans="1:18" s="82" customFormat="1" ht="32.25" customHeight="1">
      <c r="A11" s="113"/>
      <c r="B11" s="114" t="s">
        <v>29</v>
      </c>
      <c r="C11" s="115" t="s">
        <v>1</v>
      </c>
      <c r="D11" s="115" t="s">
        <v>1</v>
      </c>
      <c r="E11" s="115" t="s">
        <v>1</v>
      </c>
      <c r="F11" s="115">
        <v>48645115</v>
      </c>
      <c r="G11" s="115">
        <v>441671</v>
      </c>
      <c r="H11" s="115">
        <v>665340</v>
      </c>
      <c r="I11" s="115">
        <v>2528973</v>
      </c>
      <c r="J11" s="115">
        <v>547628</v>
      </c>
      <c r="K11" s="115" t="s">
        <v>1</v>
      </c>
      <c r="L11" s="115">
        <v>89435151</v>
      </c>
      <c r="M11" s="116" t="s">
        <v>1</v>
      </c>
      <c r="N11" s="116" t="s">
        <v>1</v>
      </c>
      <c r="O11" s="116">
        <v>0.033</v>
      </c>
      <c r="P11" s="116">
        <f>N10+O11</f>
        <v>0.06592720462589666</v>
      </c>
      <c r="Q11" s="117" t="s">
        <v>1</v>
      </c>
      <c r="R11" s="81"/>
    </row>
    <row r="12" spans="1:18" s="82" customFormat="1" ht="32.25" customHeight="1">
      <c r="A12" s="113">
        <v>2</v>
      </c>
      <c r="B12" s="118" t="s">
        <v>31</v>
      </c>
      <c r="C12" s="119">
        <v>79807</v>
      </c>
      <c r="D12" s="119">
        <v>279208</v>
      </c>
      <c r="E12" s="119">
        <v>4199</v>
      </c>
      <c r="F12" s="119">
        <f>F13</f>
        <v>9571373</v>
      </c>
      <c r="G12" s="119">
        <f>G13</f>
        <v>66475</v>
      </c>
      <c r="H12" s="119">
        <f>H13</f>
        <v>161434</v>
      </c>
      <c r="I12" s="119">
        <f>I13</f>
        <v>223588</v>
      </c>
      <c r="J12" s="119">
        <f>J13</f>
        <v>66115</v>
      </c>
      <c r="K12" s="119">
        <f>C12+F12+G12+H12+I12+J12</f>
        <v>10168792</v>
      </c>
      <c r="L12" s="119">
        <f>L13</f>
        <v>13984708</v>
      </c>
      <c r="M12" s="119">
        <v>100</v>
      </c>
      <c r="N12" s="120">
        <f>(D12-E12)/K12</f>
        <v>0.027044411961617467</v>
      </c>
      <c r="O12" s="120" t="s">
        <v>1</v>
      </c>
      <c r="P12" s="120" t="s">
        <v>1</v>
      </c>
      <c r="Q12" s="121" t="str">
        <f>IF(N12&gt;0.04*60%,"иә","жоқ")</f>
        <v>иә</v>
      </c>
      <c r="R12" s="81"/>
    </row>
    <row r="13" spans="1:18" s="82" customFormat="1" ht="32.25" customHeight="1">
      <c r="A13" s="113"/>
      <c r="B13" s="114" t="s">
        <v>32</v>
      </c>
      <c r="C13" s="115" t="s">
        <v>1</v>
      </c>
      <c r="D13" s="115" t="s">
        <v>1</v>
      </c>
      <c r="E13" s="115" t="s">
        <v>1</v>
      </c>
      <c r="F13" s="115">
        <v>9571373</v>
      </c>
      <c r="G13" s="115">
        <v>66475</v>
      </c>
      <c r="H13" s="115">
        <v>161434</v>
      </c>
      <c r="I13" s="115">
        <v>223588</v>
      </c>
      <c r="J13" s="115">
        <v>66115</v>
      </c>
      <c r="K13" s="115" t="s">
        <v>1</v>
      </c>
      <c r="L13" s="115">
        <v>13984708</v>
      </c>
      <c r="M13" s="116" t="s">
        <v>1</v>
      </c>
      <c r="N13" s="116" t="s">
        <v>1</v>
      </c>
      <c r="O13" s="116">
        <v>0.035</v>
      </c>
      <c r="P13" s="116">
        <f>N12+O13</f>
        <v>0.062044411961617474</v>
      </c>
      <c r="Q13" s="117" t="s">
        <v>1</v>
      </c>
      <c r="R13" s="81"/>
    </row>
    <row r="14" spans="1:18" s="82" customFormat="1" ht="32.25" customHeight="1">
      <c r="A14" s="113">
        <v>3</v>
      </c>
      <c r="B14" s="118" t="s">
        <v>33</v>
      </c>
      <c r="C14" s="119">
        <v>268387</v>
      </c>
      <c r="D14" s="119">
        <v>1595343</v>
      </c>
      <c r="E14" s="119">
        <v>75190</v>
      </c>
      <c r="F14" s="119">
        <f>F15+F16</f>
        <v>45873642</v>
      </c>
      <c r="G14" s="119">
        <f>G15+G16</f>
        <v>811978</v>
      </c>
      <c r="H14" s="119">
        <f>H15+H16</f>
        <v>702217</v>
      </c>
      <c r="I14" s="119">
        <f>I15+I16</f>
        <v>4979199</v>
      </c>
      <c r="J14" s="119">
        <f>J15+J16</f>
        <v>9029924</v>
      </c>
      <c r="K14" s="119">
        <f>C14+F14+G14+H14+I14+J14</f>
        <v>61665347</v>
      </c>
      <c r="L14" s="119">
        <f>L15+L16</f>
        <v>226596806</v>
      </c>
      <c r="M14" s="119">
        <v>100</v>
      </c>
      <c r="N14" s="120" t="s">
        <v>1</v>
      </c>
      <c r="O14" s="120" t="s">
        <v>1</v>
      </c>
      <c r="P14" s="120" t="s">
        <v>1</v>
      </c>
      <c r="Q14" s="120" t="s">
        <v>1</v>
      </c>
      <c r="R14" s="83">
        <f>COUNTIF(Q14:Q14,"да")</f>
        <v>0</v>
      </c>
    </row>
    <row r="15" spans="1:18" s="82" customFormat="1" ht="32.25" customHeight="1">
      <c r="A15" s="113"/>
      <c r="B15" s="114" t="s">
        <v>34</v>
      </c>
      <c r="C15" s="115">
        <f>$C$14*M15/100</f>
        <v>242739.00232501514</v>
      </c>
      <c r="D15" s="115">
        <f>$D$14*M15/100</f>
        <v>1442886.4594268599</v>
      </c>
      <c r="E15" s="115">
        <f>$E$14*M15/100</f>
        <v>68004.58138739168</v>
      </c>
      <c r="F15" s="115">
        <v>42343534</v>
      </c>
      <c r="G15" s="115">
        <v>656163</v>
      </c>
      <c r="H15" s="115">
        <v>549202</v>
      </c>
      <c r="I15" s="115">
        <v>4942010</v>
      </c>
      <c r="J15" s="115">
        <v>8620198</v>
      </c>
      <c r="K15" s="115">
        <f>C15+F15+G15+H15+I15+J15</f>
        <v>57353846.00232501</v>
      </c>
      <c r="L15" s="115">
        <v>204942425</v>
      </c>
      <c r="M15" s="116">
        <f>L15/$L$14*100</f>
        <v>90.44365126664673</v>
      </c>
      <c r="N15" s="116">
        <f>(D15-E15)/K15</f>
        <v>0.02397192122013462</v>
      </c>
      <c r="O15" s="116">
        <v>0.061</v>
      </c>
      <c r="P15" s="116">
        <f>N15+O15</f>
        <v>0.08497192122013461</v>
      </c>
      <c r="Q15" s="121" t="str">
        <f>IF(N15&gt;0.04*50%,"иә","жоқ")</f>
        <v>иә</v>
      </c>
      <c r="R15" s="81">
        <f>COUNTIF(Q15:Q15,"да")</f>
        <v>0</v>
      </c>
    </row>
    <row r="16" spans="1:18" s="82" customFormat="1" ht="32.25" customHeight="1">
      <c r="A16" s="113"/>
      <c r="B16" s="114" t="s">
        <v>35</v>
      </c>
      <c r="C16" s="115">
        <f>$C$14*M16/100</f>
        <v>25647.997674984876</v>
      </c>
      <c r="D16" s="115">
        <f>$D$14*M16/100</f>
        <v>152456.54057314026</v>
      </c>
      <c r="E16" s="115">
        <f>$E$14*M16/100</f>
        <v>7185.418612608334</v>
      </c>
      <c r="F16" s="115">
        <v>3530108</v>
      </c>
      <c r="G16" s="115">
        <v>155815</v>
      </c>
      <c r="H16" s="115">
        <v>153015</v>
      </c>
      <c r="I16" s="115">
        <v>37189</v>
      </c>
      <c r="J16" s="115">
        <v>409726</v>
      </c>
      <c r="K16" s="115">
        <f>C16+F16+G16+H16+I16+J16</f>
        <v>4311500.997674985</v>
      </c>
      <c r="L16" s="115">
        <v>21654381</v>
      </c>
      <c r="M16" s="116">
        <f>L16/$L$14*100</f>
        <v>9.556348733353284</v>
      </c>
      <c r="N16" s="116">
        <f>(D16-E16)/K16</f>
        <v>0.03369386254088093</v>
      </c>
      <c r="O16" s="116">
        <v>-0.015</v>
      </c>
      <c r="P16" s="116">
        <f>N16+O16</f>
        <v>0.01869386254088093</v>
      </c>
      <c r="Q16" s="121" t="str">
        <f>IF(N16&gt;0.04*50%,"иә","жоқ")</f>
        <v>иә</v>
      </c>
      <c r="R16" s="83"/>
    </row>
    <row r="17" spans="1:18" s="82" customFormat="1" ht="32.25" customHeight="1">
      <c r="A17" s="113">
        <v>4</v>
      </c>
      <c r="B17" s="118" t="s">
        <v>36</v>
      </c>
      <c r="C17" s="119">
        <v>161701</v>
      </c>
      <c r="D17" s="119">
        <v>578507</v>
      </c>
      <c r="E17" s="119">
        <v>3933</v>
      </c>
      <c r="F17" s="119">
        <f>F18</f>
        <v>18081584</v>
      </c>
      <c r="G17" s="119">
        <f>G18</f>
        <v>179877</v>
      </c>
      <c r="H17" s="119">
        <f>H18</f>
        <v>148598</v>
      </c>
      <c r="I17" s="119">
        <f>I18</f>
        <v>42888</v>
      </c>
      <c r="J17" s="119">
        <f>J18</f>
        <v>417394</v>
      </c>
      <c r="K17" s="119">
        <f>C17+F17+G17+H17+I17+J17</f>
        <v>19032042</v>
      </c>
      <c r="L17" s="119">
        <f>L18</f>
        <v>37275966</v>
      </c>
      <c r="M17" s="119">
        <v>100</v>
      </c>
      <c r="N17" s="120">
        <f>(D17-E17)/K17</f>
        <v>0.030189824087189385</v>
      </c>
      <c r="O17" s="120" t="s">
        <v>1</v>
      </c>
      <c r="P17" s="120" t="s">
        <v>1</v>
      </c>
      <c r="Q17" s="121" t="str">
        <f>IF(N17&gt;0.04*50%,"иә","жоқ")</f>
        <v>иә</v>
      </c>
      <c r="R17" s="83">
        <f>COUNTIF(Q17:Q17,"да")</f>
        <v>0</v>
      </c>
    </row>
    <row r="18" spans="1:18" s="82" customFormat="1" ht="32.25" customHeight="1">
      <c r="A18" s="122"/>
      <c r="B18" s="123" t="s">
        <v>37</v>
      </c>
      <c r="C18" s="124" t="s">
        <v>1</v>
      </c>
      <c r="D18" s="124" t="s">
        <v>1</v>
      </c>
      <c r="E18" s="124" t="s">
        <v>1</v>
      </c>
      <c r="F18" s="124">
        <v>18081584</v>
      </c>
      <c r="G18" s="124">
        <v>179877</v>
      </c>
      <c r="H18" s="124">
        <v>148598</v>
      </c>
      <c r="I18" s="124">
        <v>42888</v>
      </c>
      <c r="J18" s="124">
        <v>417394</v>
      </c>
      <c r="K18" s="124" t="s">
        <v>1</v>
      </c>
      <c r="L18" s="124">
        <v>37275966</v>
      </c>
      <c r="M18" s="125" t="s">
        <v>1</v>
      </c>
      <c r="N18" s="126" t="s">
        <v>1</v>
      </c>
      <c r="O18" s="126">
        <v>0.028</v>
      </c>
      <c r="P18" s="126">
        <f>N17+O18</f>
        <v>0.05818982408718938</v>
      </c>
      <c r="Q18" s="127" t="s">
        <v>1</v>
      </c>
      <c r="R18" s="83">
        <f>COUNTIF(Q18:Q18,"да")</f>
        <v>0</v>
      </c>
    </row>
    <row r="19" spans="1:18" s="82" customFormat="1" ht="32.25" customHeight="1">
      <c r="A19" s="128"/>
      <c r="B19" s="129" t="s">
        <v>38</v>
      </c>
      <c r="C19" s="130">
        <f>SUM(C10+C12+C14+C17)</f>
        <v>892214</v>
      </c>
      <c r="D19" s="130">
        <f>SUM(D10+D12+D14+D17)</f>
        <v>4267511</v>
      </c>
      <c r="E19" s="130">
        <f>SUM(E10+E12+E14+E17)</f>
        <v>145684</v>
      </c>
      <c r="F19" s="130">
        <f>SUM(F10+F12+F14+F17)</f>
        <v>122171714</v>
      </c>
      <c r="G19" s="130">
        <f>SUM(G10+G12+G14+G17)</f>
        <v>1500001</v>
      </c>
      <c r="H19" s="130">
        <f>SUM(H10+H12+H14+H17)</f>
        <v>1677589</v>
      </c>
      <c r="I19" s="130">
        <f>SUM(I10+I12+I14+I17)</f>
        <v>7774648</v>
      </c>
      <c r="J19" s="130">
        <f>SUM(J10+J12+J14+J17)</f>
        <v>10061061</v>
      </c>
      <c r="K19" s="130">
        <f>SUM(K10+K12+K14+K17)</f>
        <v>144077227</v>
      </c>
      <c r="L19" s="130">
        <f>SUM(L10+L12+L14+L17)</f>
        <v>367292631</v>
      </c>
      <c r="M19" s="134" t="s">
        <v>1</v>
      </c>
      <c r="N19" s="132" t="s">
        <v>1</v>
      </c>
      <c r="O19" s="132" t="s">
        <v>1</v>
      </c>
      <c r="P19" s="132" t="s">
        <v>1</v>
      </c>
      <c r="Q19" s="133" t="s">
        <v>1</v>
      </c>
      <c r="R19" s="83"/>
    </row>
    <row r="20" spans="3:17" ht="14.25" customHeight="1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4:12" ht="19.5" customHeight="1">
      <c r="D21" s="85"/>
      <c r="E21" s="86"/>
      <c r="F21" s="87"/>
      <c r="G21" s="88"/>
      <c r="H21" s="88"/>
      <c r="I21" s="89"/>
      <c r="J21" s="89"/>
      <c r="K21" s="89"/>
      <c r="L21" s="89"/>
    </row>
    <row r="22" spans="4:9" ht="19.5" customHeight="1">
      <c r="D22" s="90"/>
      <c r="E22" s="91"/>
      <c r="F22" s="91"/>
      <c r="G22" s="91"/>
      <c r="H22" s="92"/>
      <c r="I22" s="92"/>
    </row>
    <row r="23" spans="4:11" ht="19.5" customHeight="1">
      <c r="D23" s="87"/>
      <c r="E23" s="93"/>
      <c r="F23" s="93"/>
      <c r="G23" s="93"/>
      <c r="H23" s="92"/>
      <c r="I23" s="92"/>
      <c r="K23" s="94"/>
    </row>
  </sheetData>
  <sheetProtection/>
  <mergeCells count="16">
    <mergeCell ref="A6:A8"/>
    <mergeCell ref="B6:B8"/>
    <mergeCell ref="C6:N6"/>
    <mergeCell ref="Q6:Q8"/>
    <mergeCell ref="F7:F8"/>
    <mergeCell ref="G7:G8"/>
    <mergeCell ref="H7:H8"/>
    <mergeCell ref="I7:I8"/>
    <mergeCell ref="J7:J8"/>
    <mergeCell ref="G21:H21"/>
    <mergeCell ref="I21:L21"/>
    <mergeCell ref="M7:M8"/>
    <mergeCell ref="B2:Q2"/>
    <mergeCell ref="B3:Q3"/>
    <mergeCell ref="B1:Q1"/>
    <mergeCell ref="B4:Q4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0" zoomScaleNormal="70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65" customWidth="1"/>
    <col min="2" max="2" width="40.421875" style="65" customWidth="1"/>
    <col min="3" max="3" width="14.7109375" style="65" customWidth="1"/>
    <col min="4" max="4" width="12.7109375" style="65" customWidth="1"/>
    <col min="5" max="5" width="14.140625" style="65" customWidth="1"/>
    <col min="6" max="6" width="19.421875" style="65" customWidth="1"/>
    <col min="7" max="7" width="14.57421875" style="65" customWidth="1"/>
    <col min="8" max="8" width="13.57421875" style="65" customWidth="1"/>
    <col min="9" max="9" width="12.00390625" style="65" customWidth="1"/>
    <col min="10" max="10" width="15.00390625" style="65" bestFit="1" customWidth="1"/>
    <col min="11" max="12" width="19.421875" style="65" customWidth="1"/>
    <col min="13" max="13" width="16.57421875" style="65" customWidth="1"/>
    <col min="14" max="16" width="17.00390625" style="65" customWidth="1"/>
    <col min="17" max="17" width="14.8515625" style="65" customWidth="1"/>
    <col min="18" max="18" width="17.421875" style="65" hidden="1" customWidth="1"/>
    <col min="19" max="16384" width="9.140625" style="65" customWidth="1"/>
  </cols>
  <sheetData>
    <row r="1" spans="1:18" s="57" customFormat="1" ht="19.5" customHeight="1">
      <c r="A1" s="57" t="s">
        <v>46</v>
      </c>
      <c r="B1" s="16" t="s">
        <v>48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65"/>
    </row>
    <row r="2" spans="2:18" s="57" customFormat="1" ht="19.5" customHeight="1"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65"/>
    </row>
    <row r="3" spans="2:18" s="57" customFormat="1" ht="18.75" customHeight="1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5"/>
    </row>
    <row r="4" spans="2:18" s="57" customFormat="1" ht="18.75" customHeight="1">
      <c r="B4" s="16" t="s">
        <v>44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65"/>
    </row>
    <row r="5" spans="2:18" s="57" customFormat="1" ht="20.25" customHeight="1">
      <c r="B5" s="17"/>
      <c r="C5" s="1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43</v>
      </c>
      <c r="R5" s="65"/>
    </row>
    <row r="6" spans="1:18" s="47" customFormat="1" ht="51" customHeight="1">
      <c r="A6" s="68" t="s">
        <v>4</v>
      </c>
      <c r="B6" s="33" t="s">
        <v>5</v>
      </c>
      <c r="C6" s="69" t="s">
        <v>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70"/>
      <c r="Q6" s="71" t="s">
        <v>7</v>
      </c>
      <c r="R6" s="72"/>
    </row>
    <row r="7" spans="1:18" s="47" customFormat="1" ht="173.25">
      <c r="A7" s="68"/>
      <c r="B7" s="73"/>
      <c r="C7" s="43" t="s">
        <v>8</v>
      </c>
      <c r="D7" s="43" t="s">
        <v>9</v>
      </c>
      <c r="E7" s="43" t="s">
        <v>10</v>
      </c>
      <c r="F7" s="33" t="s">
        <v>24</v>
      </c>
      <c r="G7" s="33" t="s">
        <v>25</v>
      </c>
      <c r="H7" s="33" t="s">
        <v>26</v>
      </c>
      <c r="I7" s="33" t="s">
        <v>27</v>
      </c>
      <c r="J7" s="33" t="s">
        <v>28</v>
      </c>
      <c r="K7" s="43" t="s">
        <v>11</v>
      </c>
      <c r="L7" s="74" t="s">
        <v>12</v>
      </c>
      <c r="M7" s="33" t="s">
        <v>13</v>
      </c>
      <c r="N7" s="43" t="s">
        <v>14</v>
      </c>
      <c r="O7" s="75" t="s">
        <v>15</v>
      </c>
      <c r="P7" s="75" t="s">
        <v>16</v>
      </c>
      <c r="Q7" s="76"/>
      <c r="R7" s="72"/>
    </row>
    <row r="8" spans="1:18" s="47" customFormat="1" ht="96.75" customHeight="1">
      <c r="A8" s="68"/>
      <c r="B8" s="42"/>
      <c r="C8" s="43" t="s">
        <v>17</v>
      </c>
      <c r="D8" s="43" t="s">
        <v>18</v>
      </c>
      <c r="E8" s="43" t="s">
        <v>19</v>
      </c>
      <c r="F8" s="42"/>
      <c r="G8" s="42"/>
      <c r="H8" s="42"/>
      <c r="I8" s="42"/>
      <c r="J8" s="42"/>
      <c r="K8" s="43" t="s">
        <v>20</v>
      </c>
      <c r="L8" s="43" t="s">
        <v>21</v>
      </c>
      <c r="M8" s="77"/>
      <c r="N8" s="43" t="s">
        <v>22</v>
      </c>
      <c r="O8" s="78" t="s">
        <v>23</v>
      </c>
      <c r="P8" s="78" t="s">
        <v>0</v>
      </c>
      <c r="Q8" s="79"/>
      <c r="R8" s="72"/>
    </row>
    <row r="9" spans="1:18" s="47" customFormat="1" ht="22.5" customHeight="1">
      <c r="A9" s="80"/>
      <c r="B9" s="50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72"/>
    </row>
    <row r="10" spans="1:18" s="82" customFormat="1" ht="94.5">
      <c r="A10" s="108">
        <v>1</v>
      </c>
      <c r="B10" s="109" t="s">
        <v>30</v>
      </c>
      <c r="C10" s="110">
        <v>382319</v>
      </c>
      <c r="D10" s="110">
        <v>2077135</v>
      </c>
      <c r="E10" s="110">
        <v>61909</v>
      </c>
      <c r="F10" s="110">
        <v>48484793</v>
      </c>
      <c r="G10" s="110">
        <v>428647</v>
      </c>
      <c r="H10" s="110">
        <v>751588</v>
      </c>
      <c r="I10" s="110">
        <v>2450088</v>
      </c>
      <c r="J10" s="110">
        <v>584078</v>
      </c>
      <c r="K10" s="110">
        <v>53081513</v>
      </c>
      <c r="L10" s="110">
        <v>90397909</v>
      </c>
      <c r="M10" s="110">
        <v>100</v>
      </c>
      <c r="N10" s="111">
        <v>0.037964743017027416</v>
      </c>
      <c r="O10" s="111" t="s">
        <v>1</v>
      </c>
      <c r="P10" s="111" t="s">
        <v>1</v>
      </c>
      <c r="Q10" s="112" t="s">
        <v>47</v>
      </c>
      <c r="R10" s="81"/>
    </row>
    <row r="11" spans="1:18" s="82" customFormat="1" ht="32.25" customHeight="1">
      <c r="A11" s="113"/>
      <c r="B11" s="114" t="s">
        <v>29</v>
      </c>
      <c r="C11" s="115" t="s">
        <v>1</v>
      </c>
      <c r="D11" s="115" t="s">
        <v>1</v>
      </c>
      <c r="E11" s="115" t="s">
        <v>1</v>
      </c>
      <c r="F11" s="115">
        <v>48484793</v>
      </c>
      <c r="G11" s="115">
        <v>428647</v>
      </c>
      <c r="H11" s="115">
        <v>751588</v>
      </c>
      <c r="I11" s="115">
        <v>2450088</v>
      </c>
      <c r="J11" s="115">
        <v>584078</v>
      </c>
      <c r="K11" s="115" t="s">
        <v>1</v>
      </c>
      <c r="L11" s="115">
        <v>90397909</v>
      </c>
      <c r="M11" s="116" t="s">
        <v>1</v>
      </c>
      <c r="N11" s="116" t="s">
        <v>1</v>
      </c>
      <c r="O11" s="116">
        <v>0.039</v>
      </c>
      <c r="P11" s="116">
        <v>0.07696474301702741</v>
      </c>
      <c r="Q11" s="117" t="s">
        <v>1</v>
      </c>
      <c r="R11" s="81"/>
    </row>
    <row r="12" spans="1:18" s="82" customFormat="1" ht="32.25" customHeight="1">
      <c r="A12" s="113">
        <v>2</v>
      </c>
      <c r="B12" s="118" t="s">
        <v>31</v>
      </c>
      <c r="C12" s="119">
        <v>79807</v>
      </c>
      <c r="D12" s="119">
        <v>281319</v>
      </c>
      <c r="E12" s="119">
        <v>2065</v>
      </c>
      <c r="F12" s="119">
        <v>3578517</v>
      </c>
      <c r="G12" s="119">
        <v>140762</v>
      </c>
      <c r="H12" s="119">
        <v>125489</v>
      </c>
      <c r="I12" s="119">
        <v>41703</v>
      </c>
      <c r="J12" s="119">
        <v>563869</v>
      </c>
      <c r="K12" s="119">
        <v>4530147</v>
      </c>
      <c r="L12" s="119">
        <v>20786299</v>
      </c>
      <c r="M12" s="119">
        <v>100</v>
      </c>
      <c r="N12" s="120">
        <v>0.06164347426253497</v>
      </c>
      <c r="O12" s="120" t="s">
        <v>1</v>
      </c>
      <c r="P12" s="120" t="s">
        <v>1</v>
      </c>
      <c r="Q12" s="121" t="s">
        <v>47</v>
      </c>
      <c r="R12" s="81"/>
    </row>
    <row r="13" spans="1:18" s="82" customFormat="1" ht="32.25" customHeight="1">
      <c r="A13" s="113"/>
      <c r="B13" s="114" t="s">
        <v>35</v>
      </c>
      <c r="C13" s="115" t="s">
        <v>1</v>
      </c>
      <c r="D13" s="115" t="s">
        <v>1</v>
      </c>
      <c r="E13" s="115" t="s">
        <v>1</v>
      </c>
      <c r="F13" s="115">
        <v>3578517</v>
      </c>
      <c r="G13" s="115">
        <v>140762</v>
      </c>
      <c r="H13" s="115">
        <v>125489</v>
      </c>
      <c r="I13" s="115">
        <v>41703</v>
      </c>
      <c r="J13" s="115">
        <v>563869</v>
      </c>
      <c r="K13" s="115" t="s">
        <v>1</v>
      </c>
      <c r="L13" s="115">
        <v>20786299</v>
      </c>
      <c r="M13" s="116" t="s">
        <v>1</v>
      </c>
      <c r="N13" s="116" t="s">
        <v>1</v>
      </c>
      <c r="O13" s="116">
        <v>0.055</v>
      </c>
      <c r="P13" s="116">
        <v>0.117</v>
      </c>
      <c r="Q13" s="117" t="s">
        <v>1</v>
      </c>
      <c r="R13" s="81"/>
    </row>
    <row r="14" spans="1:18" s="82" customFormat="1" ht="32.25" customHeight="1">
      <c r="A14" s="113">
        <v>3</v>
      </c>
      <c r="B14" s="118" t="s">
        <v>33</v>
      </c>
      <c r="C14" s="119">
        <v>268387</v>
      </c>
      <c r="D14" s="119">
        <v>1586162</v>
      </c>
      <c r="E14" s="119">
        <v>4223</v>
      </c>
      <c r="F14" s="119">
        <v>40917732</v>
      </c>
      <c r="G14" s="119">
        <v>688010</v>
      </c>
      <c r="H14" s="119">
        <v>544588</v>
      </c>
      <c r="I14" s="119">
        <v>5055498</v>
      </c>
      <c r="J14" s="119">
        <v>8951218</v>
      </c>
      <c r="K14" s="119">
        <v>56425433</v>
      </c>
      <c r="L14" s="119">
        <v>207251570</v>
      </c>
      <c r="M14" s="119">
        <v>100</v>
      </c>
      <c r="N14" s="120">
        <v>0.028035921319380926</v>
      </c>
      <c r="O14" s="120" t="s">
        <v>1</v>
      </c>
      <c r="P14" s="120" t="s">
        <v>1</v>
      </c>
      <c r="Q14" s="121" t="s">
        <v>47</v>
      </c>
      <c r="R14" s="83" t="e">
        <f>COUNTIF(#REF!,"да")</f>
        <v>#REF!</v>
      </c>
    </row>
    <row r="15" spans="1:18" s="82" customFormat="1" ht="32.25" customHeight="1">
      <c r="A15" s="113"/>
      <c r="B15" s="114" t="s">
        <v>34</v>
      </c>
      <c r="C15" s="115" t="s">
        <v>1</v>
      </c>
      <c r="D15" s="115" t="s">
        <v>1</v>
      </c>
      <c r="E15" s="115" t="s">
        <v>1</v>
      </c>
      <c r="F15" s="115">
        <v>40917732</v>
      </c>
      <c r="G15" s="115">
        <v>688010</v>
      </c>
      <c r="H15" s="115">
        <v>544588</v>
      </c>
      <c r="I15" s="115">
        <v>5055498</v>
      </c>
      <c r="J15" s="115">
        <v>8951218</v>
      </c>
      <c r="K15" s="115" t="s">
        <v>1</v>
      </c>
      <c r="L15" s="115">
        <v>207251570</v>
      </c>
      <c r="M15" s="115" t="s">
        <v>1</v>
      </c>
      <c r="N15" s="115" t="s">
        <v>1</v>
      </c>
      <c r="O15" s="116">
        <v>0.068</v>
      </c>
      <c r="P15" s="116">
        <v>0.09603592131938093</v>
      </c>
      <c r="Q15" s="117" t="s">
        <v>1</v>
      </c>
      <c r="R15" s="81">
        <f>COUNTIF(Q14:Q14,"да")</f>
        <v>0</v>
      </c>
    </row>
    <row r="16" spans="1:18" s="82" customFormat="1" ht="42" customHeight="1">
      <c r="A16" s="113">
        <v>4</v>
      </c>
      <c r="B16" s="118" t="s">
        <v>36</v>
      </c>
      <c r="C16" s="119">
        <v>161701</v>
      </c>
      <c r="D16" s="119">
        <v>613272</v>
      </c>
      <c r="E16" s="119">
        <v>7118</v>
      </c>
      <c r="F16" s="119">
        <v>15725735</v>
      </c>
      <c r="G16" s="119">
        <v>216319</v>
      </c>
      <c r="H16" s="119">
        <v>203002</v>
      </c>
      <c r="I16" s="119">
        <v>62655</v>
      </c>
      <c r="J16" s="119">
        <v>421210</v>
      </c>
      <c r="K16" s="119">
        <v>16790622</v>
      </c>
      <c r="L16" s="119">
        <v>39491168</v>
      </c>
      <c r="M16" s="119">
        <v>100</v>
      </c>
      <c r="N16" s="120">
        <v>0.03610074719090216</v>
      </c>
      <c r="O16" s="120" t="s">
        <v>1</v>
      </c>
      <c r="P16" s="120" t="s">
        <v>1</v>
      </c>
      <c r="Q16" s="121" t="s">
        <v>47</v>
      </c>
      <c r="R16" s="83">
        <f>COUNTIF(Q16:Q16,"да")</f>
        <v>0</v>
      </c>
    </row>
    <row r="17" spans="1:18" s="82" customFormat="1" ht="63">
      <c r="A17" s="122"/>
      <c r="B17" s="123" t="s">
        <v>123</v>
      </c>
      <c r="C17" s="124" t="s">
        <v>1</v>
      </c>
      <c r="D17" s="124" t="s">
        <v>1</v>
      </c>
      <c r="E17" s="124" t="s">
        <v>1</v>
      </c>
      <c r="F17" s="124">
        <v>15725735</v>
      </c>
      <c r="G17" s="124">
        <v>216319</v>
      </c>
      <c r="H17" s="124">
        <v>203002</v>
      </c>
      <c r="I17" s="124">
        <v>62655</v>
      </c>
      <c r="J17" s="124">
        <v>421210</v>
      </c>
      <c r="K17" s="124" t="s">
        <v>1</v>
      </c>
      <c r="L17" s="124">
        <v>39491168</v>
      </c>
      <c r="M17" s="125" t="s">
        <v>1</v>
      </c>
      <c r="N17" s="126" t="s">
        <v>1</v>
      </c>
      <c r="O17" s="126">
        <v>0.033</v>
      </c>
      <c r="P17" s="126">
        <v>0.06910074719090216</v>
      </c>
      <c r="Q17" s="127" t="s">
        <v>1</v>
      </c>
      <c r="R17" s="83">
        <f>COUNTIF(Q17:Q17,"да")</f>
        <v>0</v>
      </c>
    </row>
    <row r="18" spans="1:18" s="82" customFormat="1" ht="32.25" customHeight="1">
      <c r="A18" s="128"/>
      <c r="B18" s="129" t="s">
        <v>38</v>
      </c>
      <c r="C18" s="130">
        <v>892214</v>
      </c>
      <c r="D18" s="130">
        <v>4557888</v>
      </c>
      <c r="E18" s="130">
        <v>75315</v>
      </c>
      <c r="F18" s="130">
        <v>108706777</v>
      </c>
      <c r="G18" s="130">
        <v>1473738</v>
      </c>
      <c r="H18" s="130">
        <v>1624667</v>
      </c>
      <c r="I18" s="130">
        <v>7609944</v>
      </c>
      <c r="J18" s="130">
        <v>10520375</v>
      </c>
      <c r="K18" s="130">
        <v>130827715</v>
      </c>
      <c r="L18" s="130">
        <v>357926946</v>
      </c>
      <c r="M18" s="134" t="s">
        <v>1</v>
      </c>
      <c r="N18" s="132" t="s">
        <v>1</v>
      </c>
      <c r="O18" s="132" t="s">
        <v>1</v>
      </c>
      <c r="P18" s="132" t="s">
        <v>1</v>
      </c>
      <c r="Q18" s="133" t="s">
        <v>1</v>
      </c>
      <c r="R18" s="83"/>
    </row>
    <row r="19" spans="3:17" ht="14.25" customHeight="1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4:12" ht="19.5" customHeight="1">
      <c r="D20" s="85"/>
      <c r="E20" s="86"/>
      <c r="F20" s="87"/>
      <c r="G20" s="88"/>
      <c r="H20" s="88"/>
      <c r="I20" s="89"/>
      <c r="J20" s="89"/>
      <c r="K20" s="89"/>
      <c r="L20" s="89"/>
    </row>
    <row r="21" spans="4:9" ht="19.5" customHeight="1">
      <c r="D21" s="90"/>
      <c r="E21" s="91"/>
      <c r="F21" s="91"/>
      <c r="G21" s="91"/>
      <c r="H21" s="92"/>
      <c r="I21" s="92"/>
    </row>
    <row r="22" spans="4:11" ht="19.5" customHeight="1">
      <c r="D22" s="87"/>
      <c r="E22" s="93"/>
      <c r="F22" s="93"/>
      <c r="G22" s="93"/>
      <c r="H22" s="92"/>
      <c r="I22" s="92"/>
      <c r="K22" s="94"/>
    </row>
  </sheetData>
  <sheetProtection/>
  <mergeCells count="16">
    <mergeCell ref="A6:A8"/>
    <mergeCell ref="B6:B8"/>
    <mergeCell ref="C6:N6"/>
    <mergeCell ref="Q6:Q8"/>
    <mergeCell ref="F7:F8"/>
    <mergeCell ref="G7:G8"/>
    <mergeCell ref="H7:H8"/>
    <mergeCell ref="I7:I8"/>
    <mergeCell ref="J7:J8"/>
    <mergeCell ref="B1:Q1"/>
    <mergeCell ref="G20:H20"/>
    <mergeCell ref="I20:L20"/>
    <mergeCell ref="M7:M8"/>
    <mergeCell ref="B2:Q2"/>
    <mergeCell ref="B3:Q3"/>
    <mergeCell ref="B4:Q4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0" zoomScaleNormal="70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65" customWidth="1"/>
    <col min="2" max="2" width="40.421875" style="65" customWidth="1"/>
    <col min="3" max="3" width="14.7109375" style="65" customWidth="1"/>
    <col min="4" max="4" width="12.7109375" style="65" customWidth="1"/>
    <col min="5" max="5" width="14.140625" style="65" customWidth="1"/>
    <col min="6" max="6" width="16.140625" style="65" customWidth="1"/>
    <col min="7" max="7" width="14.57421875" style="65" customWidth="1"/>
    <col min="8" max="8" width="13.57421875" style="65" customWidth="1"/>
    <col min="9" max="9" width="12.00390625" style="65" customWidth="1"/>
    <col min="10" max="10" width="15.00390625" style="65" bestFit="1" customWidth="1"/>
    <col min="11" max="11" width="20.421875" style="65" customWidth="1"/>
    <col min="12" max="13" width="16.57421875" style="65" customWidth="1"/>
    <col min="14" max="16" width="17.00390625" style="65" customWidth="1"/>
    <col min="17" max="17" width="14.8515625" style="65" customWidth="1"/>
    <col min="18" max="18" width="17.421875" style="65" hidden="1" customWidth="1"/>
    <col min="19" max="16384" width="9.140625" style="65" customWidth="1"/>
  </cols>
  <sheetData>
    <row r="1" spans="1:18" s="57" customFormat="1" ht="19.5" customHeight="1">
      <c r="A1" s="57" t="s">
        <v>46</v>
      </c>
      <c r="B1" s="16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65"/>
    </row>
    <row r="2" spans="2:18" s="57" customFormat="1" ht="19.5" customHeight="1"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65"/>
    </row>
    <row r="3" spans="2:18" s="57" customFormat="1" ht="18.75" customHeight="1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5"/>
    </row>
    <row r="4" spans="2:18" s="57" customFormat="1" ht="18.75" customHeight="1">
      <c r="B4" s="16" t="s">
        <v>44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65"/>
    </row>
    <row r="5" spans="2:18" s="57" customFormat="1" ht="20.25" customHeight="1">
      <c r="B5" s="17"/>
      <c r="C5" s="1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43</v>
      </c>
      <c r="R5" s="65"/>
    </row>
    <row r="6" spans="1:18" s="47" customFormat="1" ht="51" customHeight="1">
      <c r="A6" s="68" t="s">
        <v>4</v>
      </c>
      <c r="B6" s="33" t="s">
        <v>5</v>
      </c>
      <c r="C6" s="69" t="s">
        <v>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70"/>
      <c r="Q6" s="71" t="s">
        <v>7</v>
      </c>
      <c r="R6" s="72"/>
    </row>
    <row r="7" spans="1:18" s="47" customFormat="1" ht="105" customHeight="1">
      <c r="A7" s="68"/>
      <c r="B7" s="73"/>
      <c r="C7" s="43" t="s">
        <v>8</v>
      </c>
      <c r="D7" s="43" t="s">
        <v>9</v>
      </c>
      <c r="E7" s="43" t="s">
        <v>10</v>
      </c>
      <c r="F7" s="33" t="s">
        <v>24</v>
      </c>
      <c r="G7" s="33" t="s">
        <v>25</v>
      </c>
      <c r="H7" s="33" t="s">
        <v>26</v>
      </c>
      <c r="I7" s="33" t="s">
        <v>27</v>
      </c>
      <c r="J7" s="33" t="s">
        <v>28</v>
      </c>
      <c r="K7" s="43" t="s">
        <v>11</v>
      </c>
      <c r="L7" s="74" t="s">
        <v>12</v>
      </c>
      <c r="M7" s="33" t="s">
        <v>13</v>
      </c>
      <c r="N7" s="43" t="s">
        <v>14</v>
      </c>
      <c r="O7" s="75" t="s">
        <v>15</v>
      </c>
      <c r="P7" s="75" t="s">
        <v>16</v>
      </c>
      <c r="Q7" s="76"/>
      <c r="R7" s="72"/>
    </row>
    <row r="8" spans="1:18" s="47" customFormat="1" ht="96.75" customHeight="1">
      <c r="A8" s="68"/>
      <c r="B8" s="42"/>
      <c r="C8" s="43" t="s">
        <v>17</v>
      </c>
      <c r="D8" s="43" t="s">
        <v>18</v>
      </c>
      <c r="E8" s="43" t="s">
        <v>19</v>
      </c>
      <c r="F8" s="42"/>
      <c r="G8" s="42"/>
      <c r="H8" s="42"/>
      <c r="I8" s="42"/>
      <c r="J8" s="42"/>
      <c r="K8" s="43" t="s">
        <v>20</v>
      </c>
      <c r="L8" s="43" t="s">
        <v>21</v>
      </c>
      <c r="M8" s="77"/>
      <c r="N8" s="43" t="s">
        <v>22</v>
      </c>
      <c r="O8" s="78" t="s">
        <v>23</v>
      </c>
      <c r="P8" s="78" t="s">
        <v>0</v>
      </c>
      <c r="Q8" s="79"/>
      <c r="R8" s="72"/>
    </row>
    <row r="9" spans="1:18" s="47" customFormat="1" ht="22.5" customHeight="1">
      <c r="A9" s="80"/>
      <c r="B9" s="50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72"/>
    </row>
    <row r="10" spans="1:18" s="82" customFormat="1" ht="94.5">
      <c r="A10" s="108">
        <v>1</v>
      </c>
      <c r="B10" s="109" t="s">
        <v>30</v>
      </c>
      <c r="C10" s="110">
        <v>382319</v>
      </c>
      <c r="D10" s="110">
        <v>2102407</v>
      </c>
      <c r="E10" s="110">
        <v>10136</v>
      </c>
      <c r="F10" s="110">
        <f>F11</f>
        <v>50752392</v>
      </c>
      <c r="G10" s="110">
        <f>G11</f>
        <v>391817</v>
      </c>
      <c r="H10" s="110">
        <f>H11</f>
        <v>840634</v>
      </c>
      <c r="I10" s="110">
        <f>I11</f>
        <v>2552837</v>
      </c>
      <c r="J10" s="110">
        <f>J11</f>
        <v>610152</v>
      </c>
      <c r="K10" s="110">
        <f>C10+F10+G10+H10+I10+J10</f>
        <v>55530151</v>
      </c>
      <c r="L10" s="110">
        <f>L11</f>
        <v>94230852</v>
      </c>
      <c r="M10" s="110">
        <v>100</v>
      </c>
      <c r="N10" s="111">
        <f>(D10-E10)/K10</f>
        <v>0.03767810752036313</v>
      </c>
      <c r="O10" s="111" t="s">
        <v>1</v>
      </c>
      <c r="P10" s="111" t="s">
        <v>1</v>
      </c>
      <c r="Q10" s="112" t="s">
        <v>47</v>
      </c>
      <c r="R10" s="81"/>
    </row>
    <row r="11" spans="1:18" s="82" customFormat="1" ht="32.25" customHeight="1">
      <c r="A11" s="113"/>
      <c r="B11" s="114" t="s">
        <v>29</v>
      </c>
      <c r="C11" s="115" t="s">
        <v>1</v>
      </c>
      <c r="D11" s="115" t="s">
        <v>1</v>
      </c>
      <c r="E11" s="115" t="s">
        <v>1</v>
      </c>
      <c r="F11" s="115">
        <v>50752392</v>
      </c>
      <c r="G11" s="115">
        <v>391817</v>
      </c>
      <c r="H11" s="115">
        <v>840634</v>
      </c>
      <c r="I11" s="115">
        <v>2552837</v>
      </c>
      <c r="J11" s="115">
        <v>610152</v>
      </c>
      <c r="K11" s="115" t="s">
        <v>1</v>
      </c>
      <c r="L11" s="115">
        <v>94230852</v>
      </c>
      <c r="M11" s="116" t="s">
        <v>1</v>
      </c>
      <c r="N11" s="116" t="s">
        <v>1</v>
      </c>
      <c r="O11" s="116">
        <v>0.034</v>
      </c>
      <c r="P11" s="116">
        <f>N10+O11</f>
        <v>0.07167810752036313</v>
      </c>
      <c r="Q11" s="117" t="s">
        <v>1</v>
      </c>
      <c r="R11" s="81"/>
    </row>
    <row r="12" spans="1:18" s="82" customFormat="1" ht="47.25">
      <c r="A12" s="113">
        <v>2</v>
      </c>
      <c r="B12" s="118" t="s">
        <v>50</v>
      </c>
      <c r="C12" s="119">
        <v>79807</v>
      </c>
      <c r="D12" s="119">
        <v>132637</v>
      </c>
      <c r="E12" s="119">
        <v>2539</v>
      </c>
      <c r="F12" s="119">
        <f>F13</f>
        <v>4429047</v>
      </c>
      <c r="G12" s="119">
        <f>G13</f>
        <v>131964</v>
      </c>
      <c r="H12" s="119">
        <f>H13</f>
        <v>119450</v>
      </c>
      <c r="I12" s="119">
        <f>I13</f>
        <v>40946</v>
      </c>
      <c r="J12" s="119">
        <f>J13</f>
        <v>593745</v>
      </c>
      <c r="K12" s="119">
        <f>C12+F12+G12+H12+I12+J12</f>
        <v>5394959</v>
      </c>
      <c r="L12" s="119">
        <f>L13</f>
        <v>20523537</v>
      </c>
      <c r="M12" s="119">
        <v>100</v>
      </c>
      <c r="N12" s="120">
        <f>(D12-E12)/K12</f>
        <v>0.024114733772768245</v>
      </c>
      <c r="O12" s="120" t="s">
        <v>1</v>
      </c>
      <c r="P12" s="120" t="s">
        <v>1</v>
      </c>
      <c r="Q12" s="121" t="s">
        <v>47</v>
      </c>
      <c r="R12" s="81"/>
    </row>
    <row r="13" spans="1:18" s="82" customFormat="1" ht="32.25" customHeight="1">
      <c r="A13" s="113"/>
      <c r="B13" s="114" t="s">
        <v>35</v>
      </c>
      <c r="C13" s="115" t="s">
        <v>1</v>
      </c>
      <c r="D13" s="115" t="s">
        <v>1</v>
      </c>
      <c r="E13" s="115" t="s">
        <v>1</v>
      </c>
      <c r="F13" s="115">
        <v>4429047</v>
      </c>
      <c r="G13" s="115">
        <v>131964</v>
      </c>
      <c r="H13" s="115">
        <v>119450</v>
      </c>
      <c r="I13" s="115">
        <v>40946</v>
      </c>
      <c r="J13" s="115">
        <v>593745</v>
      </c>
      <c r="K13" s="115" t="s">
        <v>1</v>
      </c>
      <c r="L13" s="115">
        <v>20523537</v>
      </c>
      <c r="M13" s="116" t="s">
        <v>1</v>
      </c>
      <c r="N13" s="116" t="s">
        <v>1</v>
      </c>
      <c r="O13" s="116">
        <v>0.056</v>
      </c>
      <c r="P13" s="116">
        <f>N12+O13</f>
        <v>0.08011473377276825</v>
      </c>
      <c r="Q13" s="117" t="s">
        <v>1</v>
      </c>
      <c r="R13" s="81"/>
    </row>
    <row r="14" spans="1:18" s="82" customFormat="1" ht="47.25">
      <c r="A14" s="113">
        <v>3</v>
      </c>
      <c r="B14" s="118" t="s">
        <v>33</v>
      </c>
      <c r="C14" s="119">
        <v>268387</v>
      </c>
      <c r="D14" s="119">
        <v>1609601</v>
      </c>
      <c r="E14" s="119">
        <v>13910</v>
      </c>
      <c r="F14" s="119">
        <f>F15</f>
        <v>38561776</v>
      </c>
      <c r="G14" s="119">
        <f>G15</f>
        <v>701089</v>
      </c>
      <c r="H14" s="119">
        <f>H15</f>
        <v>493673</v>
      </c>
      <c r="I14" s="119">
        <f>I15</f>
        <v>5461730</v>
      </c>
      <c r="J14" s="119">
        <f>J15</f>
        <v>9411874</v>
      </c>
      <c r="K14" s="119">
        <f>C14+F14+G14+H14+I14+J14</f>
        <v>54898529</v>
      </c>
      <c r="L14" s="119">
        <f>L15</f>
        <v>215675529</v>
      </c>
      <c r="M14" s="119">
        <v>100</v>
      </c>
      <c r="N14" s="120">
        <f>(D14-E14)/K14</f>
        <v>0.029066188640500732</v>
      </c>
      <c r="O14" s="120" t="s">
        <v>1</v>
      </c>
      <c r="P14" s="120" t="s">
        <v>1</v>
      </c>
      <c r="Q14" s="121" t="s">
        <v>47</v>
      </c>
      <c r="R14" s="83" t="e">
        <f>COUNTIF(#REF!,"да")</f>
        <v>#REF!</v>
      </c>
    </row>
    <row r="15" spans="1:18" s="82" customFormat="1" ht="32.25" customHeight="1">
      <c r="A15" s="113"/>
      <c r="B15" s="114" t="s">
        <v>34</v>
      </c>
      <c r="C15" s="115" t="s">
        <v>1</v>
      </c>
      <c r="D15" s="115" t="s">
        <v>1</v>
      </c>
      <c r="E15" s="115" t="s">
        <v>1</v>
      </c>
      <c r="F15" s="115">
        <v>38561776</v>
      </c>
      <c r="G15" s="115">
        <v>701089</v>
      </c>
      <c r="H15" s="115">
        <v>493673</v>
      </c>
      <c r="I15" s="115">
        <v>5461730</v>
      </c>
      <c r="J15" s="115">
        <v>9411874</v>
      </c>
      <c r="K15" s="115" t="s">
        <v>1</v>
      </c>
      <c r="L15" s="115">
        <v>215675529</v>
      </c>
      <c r="M15" s="115" t="s">
        <v>1</v>
      </c>
      <c r="N15" s="115" t="s">
        <v>1</v>
      </c>
      <c r="O15" s="116">
        <v>0.085</v>
      </c>
      <c r="P15" s="116">
        <f>O15+N14</f>
        <v>0.11406618864050073</v>
      </c>
      <c r="Q15" s="117" t="s">
        <v>1</v>
      </c>
      <c r="R15" s="81">
        <f>COUNTIF(Q14:Q14,"да")</f>
        <v>0</v>
      </c>
    </row>
    <row r="16" spans="1:18" s="82" customFormat="1" ht="78.75">
      <c r="A16" s="113">
        <v>4</v>
      </c>
      <c r="B16" s="118" t="s">
        <v>49</v>
      </c>
      <c r="C16" s="119">
        <v>161701</v>
      </c>
      <c r="D16" s="119">
        <v>705401</v>
      </c>
      <c r="E16" s="119">
        <v>14909</v>
      </c>
      <c r="F16" s="119">
        <f>F17</f>
        <v>15067573</v>
      </c>
      <c r="G16" s="119">
        <f>G17</f>
        <v>243376</v>
      </c>
      <c r="H16" s="119">
        <f>H17</f>
        <v>177378</v>
      </c>
      <c r="I16" s="119">
        <f>I17</f>
        <v>49062</v>
      </c>
      <c r="J16" s="119">
        <f>J17</f>
        <v>438879</v>
      </c>
      <c r="K16" s="119">
        <f>C16+F16+G16+H16+I16+J16</f>
        <v>16137969</v>
      </c>
      <c r="L16" s="119">
        <f>L17</f>
        <v>41191336</v>
      </c>
      <c r="M16" s="119">
        <v>100</v>
      </c>
      <c r="N16" s="120">
        <f>(D16-E16)/K16</f>
        <v>0.04278679677721527</v>
      </c>
      <c r="O16" s="120" t="s">
        <v>1</v>
      </c>
      <c r="P16" s="120" t="s">
        <v>1</v>
      </c>
      <c r="Q16" s="121" t="s">
        <v>47</v>
      </c>
      <c r="R16" s="83">
        <f>COUNTIF(Q16:Q16,"да")</f>
        <v>0</v>
      </c>
    </row>
    <row r="17" spans="1:18" s="82" customFormat="1" ht="63">
      <c r="A17" s="122"/>
      <c r="B17" s="123" t="s">
        <v>123</v>
      </c>
      <c r="C17" s="124" t="s">
        <v>1</v>
      </c>
      <c r="D17" s="124" t="s">
        <v>1</v>
      </c>
      <c r="E17" s="124" t="s">
        <v>1</v>
      </c>
      <c r="F17" s="124">
        <v>15067573</v>
      </c>
      <c r="G17" s="124">
        <v>243376</v>
      </c>
      <c r="H17" s="124">
        <v>177378</v>
      </c>
      <c r="I17" s="124">
        <v>49062</v>
      </c>
      <c r="J17" s="124">
        <v>438879</v>
      </c>
      <c r="K17" s="124" t="s">
        <v>1</v>
      </c>
      <c r="L17" s="124">
        <v>41191336</v>
      </c>
      <c r="M17" s="125" t="s">
        <v>1</v>
      </c>
      <c r="N17" s="126" t="s">
        <v>1</v>
      </c>
      <c r="O17" s="126">
        <v>0.037</v>
      </c>
      <c r="P17" s="126">
        <f>N16+O17</f>
        <v>0.07978679677721527</v>
      </c>
      <c r="Q17" s="127" t="s">
        <v>1</v>
      </c>
      <c r="R17" s="83">
        <f>COUNTIF(Q17:Q17,"да")</f>
        <v>0</v>
      </c>
    </row>
    <row r="18" spans="1:18" s="82" customFormat="1" ht="32.25" customHeight="1">
      <c r="A18" s="128"/>
      <c r="B18" s="129" t="s">
        <v>38</v>
      </c>
      <c r="C18" s="130">
        <f>SUM(C10+C12+C14+C16)</f>
        <v>892214</v>
      </c>
      <c r="D18" s="130">
        <f>SUM(D10+D12+D14+D16)</f>
        <v>4550046</v>
      </c>
      <c r="E18" s="130">
        <f>SUM(E10+E12+E14+E16)</f>
        <v>41494</v>
      </c>
      <c r="F18" s="130">
        <f>SUM(F10+F12+F14+F16)</f>
        <v>108810788</v>
      </c>
      <c r="G18" s="130">
        <f>SUM(G10+G12+G14+G16)</f>
        <v>1468246</v>
      </c>
      <c r="H18" s="130">
        <f>SUM(H10+H12+H14+H16)</f>
        <v>1631135</v>
      </c>
      <c r="I18" s="130">
        <f>SUM(I10+I12+I14+I16)</f>
        <v>8104575</v>
      </c>
      <c r="J18" s="130">
        <f>SUM(J10+J12+J14+J16)</f>
        <v>11054650</v>
      </c>
      <c r="K18" s="130">
        <f>SUM(K10+K12+K14+K16)</f>
        <v>131961608</v>
      </c>
      <c r="L18" s="130">
        <f>SUM(L10+L12+L14+L16)</f>
        <v>371621254</v>
      </c>
      <c r="M18" s="134" t="s">
        <v>1</v>
      </c>
      <c r="N18" s="132" t="s">
        <v>1</v>
      </c>
      <c r="O18" s="132" t="s">
        <v>1</v>
      </c>
      <c r="P18" s="132" t="s">
        <v>1</v>
      </c>
      <c r="Q18" s="133" t="s">
        <v>1</v>
      </c>
      <c r="R18" s="83"/>
    </row>
    <row r="19" spans="3:17" ht="14.25" customHeight="1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4:12" ht="19.5" customHeight="1">
      <c r="D20" s="85"/>
      <c r="E20" s="86"/>
      <c r="F20" s="87"/>
      <c r="G20" s="88"/>
      <c r="H20" s="88"/>
      <c r="I20" s="89"/>
      <c r="J20" s="89"/>
      <c r="K20" s="89"/>
      <c r="L20" s="89"/>
    </row>
    <row r="21" spans="4:9" ht="19.5" customHeight="1">
      <c r="D21" s="90"/>
      <c r="E21" s="91"/>
      <c r="F21" s="91"/>
      <c r="G21" s="91"/>
      <c r="H21" s="92"/>
      <c r="I21" s="92"/>
    </row>
    <row r="22" spans="4:11" ht="19.5" customHeight="1">
      <c r="D22" s="87"/>
      <c r="E22" s="93"/>
      <c r="F22" s="93"/>
      <c r="G22" s="93"/>
      <c r="H22" s="92"/>
      <c r="I22" s="92"/>
      <c r="K22" s="94"/>
    </row>
  </sheetData>
  <sheetProtection/>
  <mergeCells count="16">
    <mergeCell ref="B1:Q1"/>
    <mergeCell ref="G20:H20"/>
    <mergeCell ref="I20:L20"/>
    <mergeCell ref="M7:M8"/>
    <mergeCell ref="B2:Q2"/>
    <mergeCell ref="B3:Q3"/>
    <mergeCell ref="B4:Q4"/>
    <mergeCell ref="A6:A8"/>
    <mergeCell ref="B6:B8"/>
    <mergeCell ref="C6:N6"/>
    <mergeCell ref="Q6:Q8"/>
    <mergeCell ref="F7:F8"/>
    <mergeCell ref="G7:G8"/>
    <mergeCell ref="H7:H8"/>
    <mergeCell ref="I7:I8"/>
    <mergeCell ref="J7:J8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0" zoomScaleNormal="70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65" customWidth="1"/>
    <col min="2" max="2" width="40.421875" style="65" customWidth="1"/>
    <col min="3" max="3" width="14.7109375" style="65" customWidth="1"/>
    <col min="4" max="4" width="12.7109375" style="65" customWidth="1"/>
    <col min="5" max="5" width="14.140625" style="65" customWidth="1"/>
    <col min="6" max="6" width="18.28125" style="65" customWidth="1"/>
    <col min="7" max="7" width="14.57421875" style="65" customWidth="1"/>
    <col min="8" max="8" width="13.57421875" style="65" customWidth="1"/>
    <col min="9" max="9" width="12.00390625" style="65" customWidth="1"/>
    <col min="10" max="10" width="15.00390625" style="65" bestFit="1" customWidth="1"/>
    <col min="11" max="11" width="20.8515625" style="65" customWidth="1"/>
    <col min="12" max="13" width="16.57421875" style="65" customWidth="1"/>
    <col min="14" max="16" width="17.00390625" style="65" customWidth="1"/>
    <col min="17" max="17" width="14.8515625" style="65" customWidth="1"/>
    <col min="18" max="18" width="17.421875" style="65" hidden="1" customWidth="1"/>
    <col min="19" max="16384" width="9.140625" style="65" customWidth="1"/>
  </cols>
  <sheetData>
    <row r="1" spans="1:18" s="57" customFormat="1" ht="19.5" customHeight="1">
      <c r="A1" s="57" t="s">
        <v>46</v>
      </c>
      <c r="B1" s="16" t="s">
        <v>55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65"/>
    </row>
    <row r="2" spans="2:18" s="57" customFormat="1" ht="19.5" customHeight="1"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65"/>
    </row>
    <row r="3" spans="2:18" s="57" customFormat="1" ht="18.75" customHeight="1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5"/>
    </row>
    <row r="4" spans="2:18" s="57" customFormat="1" ht="18.75" customHeight="1">
      <c r="B4" s="16" t="s">
        <v>44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65"/>
    </row>
    <row r="5" spans="2:18" s="57" customFormat="1" ht="20.25" customHeight="1">
      <c r="B5" s="17"/>
      <c r="C5" s="1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43</v>
      </c>
      <c r="R5" s="65"/>
    </row>
    <row r="6" spans="1:18" s="47" customFormat="1" ht="51" customHeight="1">
      <c r="A6" s="68" t="s">
        <v>4</v>
      </c>
      <c r="B6" s="33" t="s">
        <v>5</v>
      </c>
      <c r="C6" s="69" t="s">
        <v>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70"/>
      <c r="Q6" s="71" t="s">
        <v>7</v>
      </c>
      <c r="R6" s="72"/>
    </row>
    <row r="7" spans="1:18" s="47" customFormat="1" ht="105" customHeight="1">
      <c r="A7" s="68"/>
      <c r="B7" s="73"/>
      <c r="C7" s="43" t="s">
        <v>54</v>
      </c>
      <c r="D7" s="43" t="s">
        <v>9</v>
      </c>
      <c r="E7" s="43" t="s">
        <v>10</v>
      </c>
      <c r="F7" s="33" t="s">
        <v>24</v>
      </c>
      <c r="G7" s="33" t="s">
        <v>25</v>
      </c>
      <c r="H7" s="33" t="s">
        <v>26</v>
      </c>
      <c r="I7" s="33" t="s">
        <v>27</v>
      </c>
      <c r="J7" s="33" t="s">
        <v>28</v>
      </c>
      <c r="K7" s="43" t="s">
        <v>11</v>
      </c>
      <c r="L7" s="74" t="s">
        <v>12</v>
      </c>
      <c r="M7" s="33" t="s">
        <v>13</v>
      </c>
      <c r="N7" s="43" t="s">
        <v>14</v>
      </c>
      <c r="O7" s="75" t="s">
        <v>15</v>
      </c>
      <c r="P7" s="75" t="s">
        <v>53</v>
      </c>
      <c r="Q7" s="76"/>
      <c r="R7" s="72"/>
    </row>
    <row r="8" spans="1:18" s="47" customFormat="1" ht="96.75" customHeight="1">
      <c r="A8" s="68"/>
      <c r="B8" s="42"/>
      <c r="C8" s="43" t="s">
        <v>52</v>
      </c>
      <c r="D8" s="43" t="s">
        <v>18</v>
      </c>
      <c r="E8" s="43" t="s">
        <v>19</v>
      </c>
      <c r="F8" s="42"/>
      <c r="G8" s="42"/>
      <c r="H8" s="42"/>
      <c r="I8" s="42"/>
      <c r="J8" s="42"/>
      <c r="K8" s="43" t="s">
        <v>20</v>
      </c>
      <c r="L8" s="43" t="s">
        <v>21</v>
      </c>
      <c r="M8" s="77"/>
      <c r="N8" s="43" t="s">
        <v>22</v>
      </c>
      <c r="O8" s="78" t="s">
        <v>23</v>
      </c>
      <c r="P8" s="78" t="s">
        <v>0</v>
      </c>
      <c r="Q8" s="79"/>
      <c r="R8" s="72"/>
    </row>
    <row r="9" spans="1:18" s="47" customFormat="1" ht="22.5" customHeight="1">
      <c r="A9" s="80"/>
      <c r="B9" s="50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72"/>
    </row>
    <row r="10" spans="1:18" s="82" customFormat="1" ht="94.5">
      <c r="A10" s="108">
        <v>1</v>
      </c>
      <c r="B10" s="109" t="s">
        <v>30</v>
      </c>
      <c r="C10" s="110">
        <v>153179</v>
      </c>
      <c r="D10" s="110">
        <v>2305309</v>
      </c>
      <c r="E10" s="110">
        <v>114218</v>
      </c>
      <c r="F10" s="110">
        <f>F11</f>
        <v>66415383</v>
      </c>
      <c r="G10" s="110">
        <f>G11</f>
        <v>141532</v>
      </c>
      <c r="H10" s="110">
        <f>H11</f>
        <v>721639</v>
      </c>
      <c r="I10" s="110">
        <f>I11</f>
        <v>2498564</v>
      </c>
      <c r="J10" s="110">
        <f>J11</f>
        <v>554538</v>
      </c>
      <c r="K10" s="110">
        <f>C10+F10+G10+H10+I10+J10</f>
        <v>70484835</v>
      </c>
      <c r="L10" s="110">
        <f>L11</f>
        <v>94573780</v>
      </c>
      <c r="M10" s="110">
        <v>100</v>
      </c>
      <c r="N10" s="111">
        <f>(D10-E10)/K10</f>
        <v>0.03108599175978776</v>
      </c>
      <c r="O10" s="111" t="s">
        <v>1</v>
      </c>
      <c r="P10" s="111" t="s">
        <v>1</v>
      </c>
      <c r="Q10" s="112" t="s">
        <v>47</v>
      </c>
      <c r="R10" s="81"/>
    </row>
    <row r="11" spans="1:18" s="82" customFormat="1" ht="32.25" customHeight="1">
      <c r="A11" s="113"/>
      <c r="B11" s="114" t="s">
        <v>29</v>
      </c>
      <c r="C11" s="115" t="s">
        <v>1</v>
      </c>
      <c r="D11" s="115" t="s">
        <v>1</v>
      </c>
      <c r="E11" s="115" t="s">
        <v>1</v>
      </c>
      <c r="F11" s="115">
        <v>66415383</v>
      </c>
      <c r="G11" s="115">
        <v>141532</v>
      </c>
      <c r="H11" s="115">
        <v>721639</v>
      </c>
      <c r="I11" s="115">
        <v>2498564</v>
      </c>
      <c r="J11" s="115">
        <v>554538</v>
      </c>
      <c r="K11" s="115" t="s">
        <v>1</v>
      </c>
      <c r="L11" s="115">
        <v>94573780</v>
      </c>
      <c r="M11" s="116" t="s">
        <v>1</v>
      </c>
      <c r="N11" s="116" t="s">
        <v>1</v>
      </c>
      <c r="O11" s="116">
        <v>0.032</v>
      </c>
      <c r="P11" s="116">
        <f>N10+O11</f>
        <v>0.06308599175978777</v>
      </c>
      <c r="Q11" s="117" t="s">
        <v>1</v>
      </c>
      <c r="R11" s="81"/>
    </row>
    <row r="12" spans="1:18" s="82" customFormat="1" ht="47.25">
      <c r="A12" s="113">
        <v>2</v>
      </c>
      <c r="B12" s="118" t="s">
        <v>50</v>
      </c>
      <c r="C12" s="119">
        <v>46474</v>
      </c>
      <c r="D12" s="119">
        <v>130331</v>
      </c>
      <c r="E12" s="119">
        <v>4672</v>
      </c>
      <c r="F12" s="119">
        <f>F13</f>
        <v>9760018</v>
      </c>
      <c r="G12" s="119">
        <f>G13</f>
        <v>74293</v>
      </c>
      <c r="H12" s="119">
        <f>H13</f>
        <v>114585</v>
      </c>
      <c r="I12" s="119">
        <f>I13</f>
        <v>96</v>
      </c>
      <c r="J12" s="119">
        <f>J13</f>
        <v>535493</v>
      </c>
      <c r="K12" s="119">
        <f>C12+F12+G12+H12+I12+J12</f>
        <v>10530959</v>
      </c>
      <c r="L12" s="119">
        <f>L13</f>
        <v>20336986.980826147</v>
      </c>
      <c r="M12" s="119">
        <v>100</v>
      </c>
      <c r="N12" s="120">
        <f>(D12-E12)/K12</f>
        <v>0.011932341584465385</v>
      </c>
      <c r="O12" s="120" t="s">
        <v>1</v>
      </c>
      <c r="P12" s="120" t="s">
        <v>1</v>
      </c>
      <c r="Q12" s="121" t="s">
        <v>47</v>
      </c>
      <c r="R12" s="81"/>
    </row>
    <row r="13" spans="1:18" s="82" customFormat="1" ht="32.25" customHeight="1">
      <c r="A13" s="113"/>
      <c r="B13" s="114" t="s">
        <v>35</v>
      </c>
      <c r="C13" s="115" t="s">
        <v>1</v>
      </c>
      <c r="D13" s="115" t="s">
        <v>1</v>
      </c>
      <c r="E13" s="115" t="s">
        <v>1</v>
      </c>
      <c r="F13" s="115">
        <v>9760018</v>
      </c>
      <c r="G13" s="115">
        <v>74293</v>
      </c>
      <c r="H13" s="115">
        <v>114585</v>
      </c>
      <c r="I13" s="115">
        <v>96</v>
      </c>
      <c r="J13" s="115">
        <v>535493</v>
      </c>
      <c r="K13" s="115" t="s">
        <v>1</v>
      </c>
      <c r="L13" s="115">
        <v>20336986.980826147</v>
      </c>
      <c r="M13" s="116" t="s">
        <v>1</v>
      </c>
      <c r="N13" s="116" t="s">
        <v>1</v>
      </c>
      <c r="O13" s="116">
        <v>0.041</v>
      </c>
      <c r="P13" s="116">
        <f>N12+O13</f>
        <v>0.05293234158446539</v>
      </c>
      <c r="Q13" s="117" t="s">
        <v>1</v>
      </c>
      <c r="R13" s="81"/>
    </row>
    <row r="14" spans="1:18" s="82" customFormat="1" ht="47.25">
      <c r="A14" s="113">
        <v>3</v>
      </c>
      <c r="B14" s="118" t="s">
        <v>33</v>
      </c>
      <c r="C14" s="119">
        <v>606120</v>
      </c>
      <c r="D14" s="119">
        <v>1627211</v>
      </c>
      <c r="E14" s="119">
        <v>13399</v>
      </c>
      <c r="F14" s="119">
        <f>F15</f>
        <v>65370873</v>
      </c>
      <c r="G14" s="119">
        <f>G15</f>
        <v>373317</v>
      </c>
      <c r="H14" s="119">
        <f>H15</f>
        <v>356994</v>
      </c>
      <c r="I14" s="119">
        <f>I15</f>
        <v>4890592</v>
      </c>
      <c r="J14" s="119">
        <f>J15</f>
        <v>8715594</v>
      </c>
      <c r="K14" s="119">
        <f>C14+F14+G14+H14+I14+J14</f>
        <v>80313490</v>
      </c>
      <c r="L14" s="119">
        <f>L15</f>
        <v>211230015</v>
      </c>
      <c r="M14" s="119">
        <v>100</v>
      </c>
      <c r="N14" s="120">
        <f>(D14-E14)/K14</f>
        <v>0.020093909503870397</v>
      </c>
      <c r="O14" s="120" t="s">
        <v>1</v>
      </c>
      <c r="P14" s="120" t="s">
        <v>1</v>
      </c>
      <c r="Q14" s="121" t="s">
        <v>47</v>
      </c>
      <c r="R14" s="83" t="e">
        <f>COUNTIF(#REF!,"да")</f>
        <v>#REF!</v>
      </c>
    </row>
    <row r="15" spans="1:18" s="82" customFormat="1" ht="32.25" customHeight="1">
      <c r="A15" s="113"/>
      <c r="B15" s="114" t="s">
        <v>34</v>
      </c>
      <c r="C15" s="115" t="s">
        <v>1</v>
      </c>
      <c r="D15" s="115" t="s">
        <v>1</v>
      </c>
      <c r="E15" s="115" t="s">
        <v>1</v>
      </c>
      <c r="F15" s="115">
        <v>65370873</v>
      </c>
      <c r="G15" s="115">
        <v>373317</v>
      </c>
      <c r="H15" s="115">
        <v>356994</v>
      </c>
      <c r="I15" s="115">
        <v>4890592</v>
      </c>
      <c r="J15" s="115">
        <v>8715594</v>
      </c>
      <c r="K15" s="115" t="s">
        <v>1</v>
      </c>
      <c r="L15" s="115">
        <v>211230015</v>
      </c>
      <c r="M15" s="115" t="s">
        <v>1</v>
      </c>
      <c r="N15" s="115" t="s">
        <v>1</v>
      </c>
      <c r="O15" s="116">
        <v>0.058</v>
      </c>
      <c r="P15" s="116">
        <f>O15+N14</f>
        <v>0.0780939095038704</v>
      </c>
      <c r="Q15" s="117" t="s">
        <v>1</v>
      </c>
      <c r="R15" s="81">
        <f>COUNTIF(Q14:Q14,"да")</f>
        <v>0</v>
      </c>
    </row>
    <row r="16" spans="1:18" s="82" customFormat="1" ht="78.75">
      <c r="A16" s="113">
        <v>4</v>
      </c>
      <c r="B16" s="118" t="s">
        <v>49</v>
      </c>
      <c r="C16" s="119">
        <v>64680</v>
      </c>
      <c r="D16" s="119">
        <v>586746</v>
      </c>
      <c r="E16" s="119">
        <v>14464</v>
      </c>
      <c r="F16" s="119">
        <f>F17</f>
        <v>22936496</v>
      </c>
      <c r="G16" s="119">
        <f>G17</f>
        <v>172588</v>
      </c>
      <c r="H16" s="119">
        <f>H17</f>
        <v>119584</v>
      </c>
      <c r="I16" s="119">
        <f>I17</f>
        <v>48015</v>
      </c>
      <c r="J16" s="119">
        <f>J17</f>
        <v>436520</v>
      </c>
      <c r="K16" s="119">
        <f>C16+F16+G16+H16+I16+J16</f>
        <v>23777883</v>
      </c>
      <c r="L16" s="119">
        <f>L17</f>
        <v>42805461</v>
      </c>
      <c r="M16" s="119">
        <v>100</v>
      </c>
      <c r="N16" s="120">
        <f>(D16-E16)/K16</f>
        <v>0.024067828073676703</v>
      </c>
      <c r="O16" s="120" t="s">
        <v>1</v>
      </c>
      <c r="P16" s="120" t="s">
        <v>1</v>
      </c>
      <c r="Q16" s="121" t="s">
        <v>47</v>
      </c>
      <c r="R16" s="83">
        <f>COUNTIF(Q16:Q16,"да")</f>
        <v>0</v>
      </c>
    </row>
    <row r="17" spans="1:18" s="82" customFormat="1" ht="37.5" customHeight="1">
      <c r="A17" s="122"/>
      <c r="B17" s="123" t="s">
        <v>37</v>
      </c>
      <c r="C17" s="124" t="s">
        <v>1</v>
      </c>
      <c r="D17" s="124" t="s">
        <v>1</v>
      </c>
      <c r="E17" s="124" t="s">
        <v>1</v>
      </c>
      <c r="F17" s="124">
        <v>22936496</v>
      </c>
      <c r="G17" s="124">
        <v>172588</v>
      </c>
      <c r="H17" s="124">
        <v>119584</v>
      </c>
      <c r="I17" s="124">
        <v>48015</v>
      </c>
      <c r="J17" s="124">
        <v>436520</v>
      </c>
      <c r="K17" s="124" t="s">
        <v>1</v>
      </c>
      <c r="L17" s="124">
        <v>42805461</v>
      </c>
      <c r="M17" s="125" t="s">
        <v>1</v>
      </c>
      <c r="N17" s="126" t="s">
        <v>1</v>
      </c>
      <c r="O17" s="126">
        <v>0.03</v>
      </c>
      <c r="P17" s="126">
        <f>N16+O17</f>
        <v>0.0540678280736767</v>
      </c>
      <c r="Q17" s="127" t="s">
        <v>1</v>
      </c>
      <c r="R17" s="83">
        <f>COUNTIF(Q17:Q17,"да")</f>
        <v>0</v>
      </c>
    </row>
    <row r="18" spans="1:18" s="82" customFormat="1" ht="32.25" customHeight="1">
      <c r="A18" s="128"/>
      <c r="B18" s="129" t="s">
        <v>38</v>
      </c>
      <c r="C18" s="130">
        <f>SUM(C10+C12+C14+C16)</f>
        <v>870453</v>
      </c>
      <c r="D18" s="130">
        <f>SUM(D10+D12+D14+D16)</f>
        <v>4649597</v>
      </c>
      <c r="E18" s="130">
        <f>SUM(E10+E12+E14+E16)</f>
        <v>146753</v>
      </c>
      <c r="F18" s="130">
        <f>SUM(F10+F12+F14+F16)</f>
        <v>164482770</v>
      </c>
      <c r="G18" s="130">
        <f>SUM(G10+G12+G14+G16)</f>
        <v>761730</v>
      </c>
      <c r="H18" s="130">
        <f>SUM(H10+H12+H14+H16)</f>
        <v>1312802</v>
      </c>
      <c r="I18" s="130">
        <f>SUM(I10+I12+I14+I16)</f>
        <v>7437267</v>
      </c>
      <c r="J18" s="130">
        <f>SUM(J10+J12+J14+J16)</f>
        <v>10242145</v>
      </c>
      <c r="K18" s="130">
        <f>SUM(K10+K12+K14+K16)</f>
        <v>185107167</v>
      </c>
      <c r="L18" s="130">
        <f>SUM(L10+L12+L14+L16)</f>
        <v>368946242.98082614</v>
      </c>
      <c r="M18" s="134" t="s">
        <v>1</v>
      </c>
      <c r="N18" s="132" t="s">
        <v>1</v>
      </c>
      <c r="O18" s="132" t="s">
        <v>1</v>
      </c>
      <c r="P18" s="132" t="s">
        <v>1</v>
      </c>
      <c r="Q18" s="133" t="s">
        <v>1</v>
      </c>
      <c r="R18" s="83"/>
    </row>
    <row r="19" spans="3:17" ht="14.25" customHeight="1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4:12" ht="19.5" customHeight="1">
      <c r="D20" s="85"/>
      <c r="E20" s="86"/>
      <c r="F20" s="87"/>
      <c r="G20" s="88"/>
      <c r="H20" s="88"/>
      <c r="I20" s="89"/>
      <c r="J20" s="89"/>
      <c r="K20" s="89"/>
      <c r="L20" s="89"/>
    </row>
    <row r="21" spans="4:9" ht="19.5" customHeight="1">
      <c r="D21" s="90"/>
      <c r="E21" s="91"/>
      <c r="F21" s="91"/>
      <c r="G21" s="91"/>
      <c r="H21" s="92"/>
      <c r="I21" s="92"/>
    </row>
    <row r="22" spans="4:11" ht="19.5" customHeight="1">
      <c r="D22" s="87"/>
      <c r="E22" s="93"/>
      <c r="F22" s="93"/>
      <c r="G22" s="93"/>
      <c r="H22" s="92"/>
      <c r="I22" s="92"/>
      <c r="K22" s="94"/>
    </row>
  </sheetData>
  <sheetProtection/>
  <mergeCells count="16">
    <mergeCell ref="B1:Q1"/>
    <mergeCell ref="G20:H20"/>
    <mergeCell ref="I20:L20"/>
    <mergeCell ref="M7:M8"/>
    <mergeCell ref="B2:Q2"/>
    <mergeCell ref="B3:Q3"/>
    <mergeCell ref="B4:Q4"/>
    <mergeCell ref="A6:A8"/>
    <mergeCell ref="B6:B8"/>
    <mergeCell ref="C6:N6"/>
    <mergeCell ref="Q6:Q8"/>
    <mergeCell ref="F7:F8"/>
    <mergeCell ref="G7:G8"/>
    <mergeCell ref="H7:H8"/>
    <mergeCell ref="I7:I8"/>
    <mergeCell ref="J7:J8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0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19" customWidth="1"/>
    <col min="2" max="2" width="33.421875" style="13" customWidth="1"/>
    <col min="3" max="10" width="16.00390625" style="13" customWidth="1"/>
    <col min="11" max="12" width="18.7109375" style="21" customWidth="1"/>
    <col min="13" max="15" width="15.421875" style="13" customWidth="1"/>
    <col min="16" max="16" width="15.00390625" style="13" customWidth="1"/>
    <col min="17" max="20" width="14.7109375" style="13" customWidth="1"/>
    <col min="21" max="22" width="14.28125" style="13" customWidth="1"/>
    <col min="23" max="23" width="15.7109375" style="13" customWidth="1"/>
    <col min="24" max="24" width="18.421875" style="13" customWidth="1"/>
    <col min="25" max="25" width="14.28125" style="13" customWidth="1"/>
    <col min="26" max="16384" width="9.140625" style="13" customWidth="1"/>
  </cols>
  <sheetData>
    <row r="1" spans="1:23" ht="42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ht="16.5" thickBot="1">
      <c r="B2" s="20"/>
      <c r="C2" s="20"/>
      <c r="D2" s="20"/>
      <c r="E2" s="20"/>
      <c r="F2" s="20"/>
      <c r="G2" s="20"/>
      <c r="H2" s="20"/>
      <c r="I2" s="20"/>
      <c r="J2" s="20"/>
      <c r="P2" s="22"/>
      <c r="Q2" s="22"/>
      <c r="R2" s="22"/>
      <c r="W2" s="22" t="s">
        <v>98</v>
      </c>
    </row>
    <row r="3" spans="1:23" ht="18.75" customHeight="1">
      <c r="A3" s="23" t="s">
        <v>4</v>
      </c>
      <c r="B3" s="24" t="s">
        <v>97</v>
      </c>
      <c r="C3" s="25" t="s">
        <v>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5" t="s">
        <v>96</v>
      </c>
      <c r="R3" s="26"/>
      <c r="S3" s="26"/>
      <c r="T3" s="26"/>
      <c r="U3" s="27"/>
      <c r="V3" s="28" t="s">
        <v>95</v>
      </c>
      <c r="W3" s="29" t="s">
        <v>94</v>
      </c>
    </row>
    <row r="4" spans="1:23" ht="18.75" customHeight="1">
      <c r="A4" s="30"/>
      <c r="B4" s="31"/>
      <c r="C4" s="32" t="s">
        <v>93</v>
      </c>
      <c r="D4" s="33" t="s">
        <v>92</v>
      </c>
      <c r="E4" s="33" t="s">
        <v>91</v>
      </c>
      <c r="F4" s="34" t="s">
        <v>90</v>
      </c>
      <c r="G4" s="35"/>
      <c r="H4" s="35"/>
      <c r="I4" s="36"/>
      <c r="J4" s="33" t="s">
        <v>89</v>
      </c>
      <c r="K4" s="33" t="s">
        <v>88</v>
      </c>
      <c r="L4" s="33" t="s">
        <v>87</v>
      </c>
      <c r="M4" s="33" t="s">
        <v>86</v>
      </c>
      <c r="N4" s="33" t="s">
        <v>85</v>
      </c>
      <c r="O4" s="33" t="s">
        <v>53</v>
      </c>
      <c r="P4" s="37" t="s">
        <v>84</v>
      </c>
      <c r="Q4" s="32" t="s">
        <v>83</v>
      </c>
      <c r="R4" s="33" t="s">
        <v>82</v>
      </c>
      <c r="S4" s="33" t="s">
        <v>81</v>
      </c>
      <c r="T4" s="33" t="s">
        <v>80</v>
      </c>
      <c r="U4" s="37" t="s">
        <v>79</v>
      </c>
      <c r="V4" s="38"/>
      <c r="W4" s="39"/>
    </row>
    <row r="5" spans="1:23" s="47" customFormat="1" ht="120" customHeight="1">
      <c r="A5" s="40"/>
      <c r="B5" s="41"/>
      <c r="C5" s="30"/>
      <c r="D5" s="42"/>
      <c r="E5" s="42"/>
      <c r="F5" s="43" t="s">
        <v>78</v>
      </c>
      <c r="G5" s="43" t="s">
        <v>77</v>
      </c>
      <c r="H5" s="44" t="s">
        <v>76</v>
      </c>
      <c r="I5" s="44" t="s">
        <v>75</v>
      </c>
      <c r="J5" s="42"/>
      <c r="K5" s="42"/>
      <c r="L5" s="42"/>
      <c r="M5" s="42"/>
      <c r="N5" s="42"/>
      <c r="O5" s="42"/>
      <c r="P5" s="39"/>
      <c r="Q5" s="30"/>
      <c r="R5" s="42"/>
      <c r="S5" s="42"/>
      <c r="T5" s="42"/>
      <c r="U5" s="39"/>
      <c r="V5" s="45"/>
      <c r="W5" s="46"/>
    </row>
    <row r="6" spans="1:23" s="47" customFormat="1" ht="24" customHeight="1">
      <c r="A6" s="48">
        <v>1</v>
      </c>
      <c r="B6" s="49">
        <v>2</v>
      </c>
      <c r="C6" s="48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1">
        <v>16</v>
      </c>
      <c r="Q6" s="48">
        <v>17</v>
      </c>
      <c r="R6" s="50">
        <v>18</v>
      </c>
      <c r="S6" s="50">
        <v>19</v>
      </c>
      <c r="T6" s="50">
        <v>20</v>
      </c>
      <c r="U6" s="51">
        <v>21</v>
      </c>
      <c r="V6" s="52">
        <v>22</v>
      </c>
      <c r="W6" s="51">
        <v>23</v>
      </c>
    </row>
    <row r="7" spans="1:23" s="47" customFormat="1" ht="47.25" customHeight="1">
      <c r="A7" s="136">
        <v>1</v>
      </c>
      <c r="B7" s="137" t="s">
        <v>74</v>
      </c>
      <c r="C7" s="138">
        <v>1601824</v>
      </c>
      <c r="D7" s="138">
        <v>5156841</v>
      </c>
      <c r="E7" s="138">
        <v>65238951</v>
      </c>
      <c r="F7" s="138">
        <v>423002</v>
      </c>
      <c r="G7" s="138">
        <v>417606</v>
      </c>
      <c r="H7" s="138">
        <v>4376864</v>
      </c>
      <c r="I7" s="138">
        <v>8105003</v>
      </c>
      <c r="J7" s="138">
        <v>606120</v>
      </c>
      <c r="K7" s="138">
        <f>E7+G7+F7+I7+H7+J7</f>
        <v>79167546</v>
      </c>
      <c r="L7" s="138">
        <f>L8</f>
        <v>210966129</v>
      </c>
      <c r="M7" s="139">
        <f>(C7-D7)/K7</f>
        <v>-0.04490497911858983</v>
      </c>
      <c r="N7" s="139">
        <v>0.014</v>
      </c>
      <c r="O7" s="140">
        <f>M7+M8</f>
        <v>-0.03430297203679248</v>
      </c>
      <c r="P7" s="141" t="s">
        <v>66</v>
      </c>
      <c r="Q7" s="142">
        <v>-6.03</v>
      </c>
      <c r="R7" s="142">
        <v>10.05</v>
      </c>
      <c r="S7" s="142">
        <v>29.81</v>
      </c>
      <c r="T7" s="142">
        <v>28.580999999999996</v>
      </c>
      <c r="U7" s="141" t="s">
        <v>61</v>
      </c>
      <c r="V7" s="143" t="s">
        <v>61</v>
      </c>
      <c r="W7" s="144" t="s">
        <v>66</v>
      </c>
    </row>
    <row r="8" spans="1:25" s="47" customFormat="1" ht="47.25" customHeight="1">
      <c r="A8" s="145"/>
      <c r="B8" s="146" t="s">
        <v>73</v>
      </c>
      <c r="C8" s="115">
        <v>10320358</v>
      </c>
      <c r="D8" s="115">
        <v>9469182</v>
      </c>
      <c r="E8" s="147">
        <v>65238951</v>
      </c>
      <c r="F8" s="147">
        <v>423002</v>
      </c>
      <c r="G8" s="147">
        <v>417606</v>
      </c>
      <c r="H8" s="115">
        <v>4376864</v>
      </c>
      <c r="I8" s="115">
        <v>8105003</v>
      </c>
      <c r="J8" s="115">
        <v>1722995</v>
      </c>
      <c r="K8" s="115">
        <f>E8+G8+F8+I8+H8+J8</f>
        <v>80284421</v>
      </c>
      <c r="L8" s="115">
        <v>210966129</v>
      </c>
      <c r="M8" s="148">
        <f>(C8-D8)/K8</f>
        <v>0.010602007081797352</v>
      </c>
      <c r="N8" s="148">
        <v>0.026</v>
      </c>
      <c r="O8" s="149"/>
      <c r="P8" s="150"/>
      <c r="Q8" s="151"/>
      <c r="R8" s="151"/>
      <c r="S8" s="151"/>
      <c r="T8" s="151"/>
      <c r="U8" s="150"/>
      <c r="V8" s="152" t="s">
        <v>61</v>
      </c>
      <c r="W8" s="153"/>
      <c r="X8" s="53"/>
      <c r="Y8" s="54"/>
    </row>
    <row r="9" spans="1:25" s="47" customFormat="1" ht="94.5">
      <c r="A9" s="154">
        <v>2</v>
      </c>
      <c r="B9" s="155" t="s">
        <v>49</v>
      </c>
      <c r="C9" s="115">
        <v>554298</v>
      </c>
      <c r="D9" s="115">
        <v>14442</v>
      </c>
      <c r="E9" s="115">
        <v>19087805</v>
      </c>
      <c r="F9" s="115">
        <v>213274</v>
      </c>
      <c r="G9" s="115">
        <v>207322</v>
      </c>
      <c r="H9" s="115">
        <v>51432.07526302779</v>
      </c>
      <c r="I9" s="115">
        <v>437132</v>
      </c>
      <c r="J9" s="115">
        <v>64680</v>
      </c>
      <c r="K9" s="115">
        <f>E9+G9+F9+I9+H9+J9</f>
        <v>20061645.075263027</v>
      </c>
      <c r="L9" s="115">
        <f>L10</f>
        <v>44647992</v>
      </c>
      <c r="M9" s="148">
        <f>(C9-D9)/K9</f>
        <v>0.02690985699202048</v>
      </c>
      <c r="N9" s="148">
        <v>0.016</v>
      </c>
      <c r="O9" s="149">
        <f>M9+M10</f>
        <v>0.06354533982898178</v>
      </c>
      <c r="P9" s="150" t="s">
        <v>61</v>
      </c>
      <c r="Q9" s="151">
        <v>6.57</v>
      </c>
      <c r="R9" s="151">
        <v>25.52</v>
      </c>
      <c r="S9" s="151">
        <v>55.09</v>
      </c>
      <c r="T9" s="151">
        <v>28.580999999999996</v>
      </c>
      <c r="U9" s="150" t="s">
        <v>61</v>
      </c>
      <c r="V9" s="152" t="s">
        <v>62</v>
      </c>
      <c r="W9" s="153" t="s">
        <v>61</v>
      </c>
      <c r="X9" s="53"/>
      <c r="Y9" s="54"/>
    </row>
    <row r="10" spans="1:25" s="47" customFormat="1" ht="47.25" customHeight="1">
      <c r="A10" s="154"/>
      <c r="B10" s="156" t="s">
        <v>72</v>
      </c>
      <c r="C10" s="115">
        <v>794571</v>
      </c>
      <c r="D10" s="115">
        <v>53614</v>
      </c>
      <c r="E10" s="147">
        <v>19087805</v>
      </c>
      <c r="F10" s="147">
        <v>213274</v>
      </c>
      <c r="G10" s="147">
        <v>207322</v>
      </c>
      <c r="H10" s="115">
        <v>51432</v>
      </c>
      <c r="I10" s="115">
        <v>437132</v>
      </c>
      <c r="J10" s="115">
        <v>228154</v>
      </c>
      <c r="K10" s="115">
        <f>E10+G10+F10+I10+H10+J10</f>
        <v>20225119</v>
      </c>
      <c r="L10" s="115">
        <v>44647992</v>
      </c>
      <c r="M10" s="148">
        <f>(C10-D10)/K10</f>
        <v>0.0366354828369613</v>
      </c>
      <c r="N10" s="148">
        <v>0.024</v>
      </c>
      <c r="O10" s="149"/>
      <c r="P10" s="150"/>
      <c r="Q10" s="151"/>
      <c r="R10" s="151"/>
      <c r="S10" s="151"/>
      <c r="T10" s="151"/>
      <c r="U10" s="150"/>
      <c r="V10" s="152" t="s">
        <v>62</v>
      </c>
      <c r="W10" s="153"/>
      <c r="X10" s="53"/>
      <c r="Y10" s="54"/>
    </row>
    <row r="11" spans="1:25" s="47" customFormat="1" ht="47.25" customHeight="1">
      <c r="A11" s="154">
        <v>3</v>
      </c>
      <c r="B11" s="155" t="s">
        <v>50</v>
      </c>
      <c r="C11" s="115">
        <v>167113</v>
      </c>
      <c r="D11" s="115">
        <v>3786</v>
      </c>
      <c r="E11" s="115">
        <v>11147310.294213643</v>
      </c>
      <c r="F11" s="115">
        <v>76760</v>
      </c>
      <c r="G11" s="115">
        <v>149719</v>
      </c>
      <c r="H11" s="115">
        <v>0</v>
      </c>
      <c r="I11" s="115">
        <v>535426</v>
      </c>
      <c r="J11" s="115">
        <v>46474</v>
      </c>
      <c r="K11" s="115">
        <f>E11+G11+F11+I11+H11+J11</f>
        <v>11955689.294213643</v>
      </c>
      <c r="L11" s="115">
        <f>L12</f>
        <v>20855373</v>
      </c>
      <c r="M11" s="148">
        <f>(C11-D11)/K11</f>
        <v>0.013661027480786707</v>
      </c>
      <c r="N11" s="148">
        <v>0.012</v>
      </c>
      <c r="O11" s="149">
        <f>M11+M12</f>
        <v>0.04383118932298073</v>
      </c>
      <c r="P11" s="150" t="s">
        <v>61</v>
      </c>
      <c r="Q11" s="151">
        <v>-6.1</v>
      </c>
      <c r="R11" s="151">
        <v>9.4</v>
      </c>
      <c r="S11" s="151">
        <v>28.16</v>
      </c>
      <c r="T11" s="151">
        <v>28.580999999999996</v>
      </c>
      <c r="U11" s="150" t="s">
        <v>66</v>
      </c>
      <c r="V11" s="152" t="s">
        <v>71</v>
      </c>
      <c r="W11" s="153" t="s">
        <v>66</v>
      </c>
      <c r="X11" s="53"/>
      <c r="Y11" s="54"/>
    </row>
    <row r="12" spans="1:106" s="47" customFormat="1" ht="47.25" customHeight="1">
      <c r="A12" s="154"/>
      <c r="B12" s="156" t="s">
        <v>70</v>
      </c>
      <c r="C12" s="115">
        <v>1134901</v>
      </c>
      <c r="D12" s="115">
        <v>772191</v>
      </c>
      <c r="E12" s="147">
        <v>11147310</v>
      </c>
      <c r="F12" s="147">
        <v>76760</v>
      </c>
      <c r="G12" s="147">
        <v>149719</v>
      </c>
      <c r="H12" s="115">
        <v>0</v>
      </c>
      <c r="I12" s="115">
        <v>535426</v>
      </c>
      <c r="J12" s="115">
        <v>112928</v>
      </c>
      <c r="K12" s="115">
        <f>E12+G12+F12+I12+H12+J12</f>
        <v>12022143</v>
      </c>
      <c r="L12" s="115">
        <v>20855373</v>
      </c>
      <c r="M12" s="148">
        <f>(C12-D12)/K12</f>
        <v>0.030170161842194024</v>
      </c>
      <c r="N12" s="148">
        <v>0.028</v>
      </c>
      <c r="O12" s="149"/>
      <c r="P12" s="150"/>
      <c r="Q12" s="151"/>
      <c r="R12" s="151"/>
      <c r="S12" s="151"/>
      <c r="T12" s="151"/>
      <c r="U12" s="150"/>
      <c r="V12" s="152" t="s">
        <v>69</v>
      </c>
      <c r="W12" s="153"/>
      <c r="X12" s="53"/>
      <c r="Y12" s="54"/>
      <c r="DB12" s="1"/>
    </row>
    <row r="13" spans="1:23" ht="110.25">
      <c r="A13" s="157">
        <v>4</v>
      </c>
      <c r="B13" s="155" t="s">
        <v>68</v>
      </c>
      <c r="C13" s="115">
        <v>2315235</v>
      </c>
      <c r="D13" s="115">
        <v>126666</v>
      </c>
      <c r="E13" s="115">
        <v>68203470</v>
      </c>
      <c r="F13" s="115">
        <v>129275</v>
      </c>
      <c r="G13" s="115">
        <v>744273</v>
      </c>
      <c r="H13" s="115">
        <v>2569013</v>
      </c>
      <c r="I13" s="115">
        <v>580426</v>
      </c>
      <c r="J13" s="115">
        <v>153179</v>
      </c>
      <c r="K13" s="115">
        <f>E13+G13+F13+I13+H13+J13</f>
        <v>72379636</v>
      </c>
      <c r="L13" s="115">
        <f>L14</f>
        <v>97096119</v>
      </c>
      <c r="M13" s="148">
        <f>(C13-D13)/K13</f>
        <v>0.030237358474695837</v>
      </c>
      <c r="N13" s="148">
        <v>0.016</v>
      </c>
      <c r="O13" s="149">
        <v>0.059</v>
      </c>
      <c r="P13" s="150" t="s">
        <v>61</v>
      </c>
      <c r="Q13" s="151">
        <v>4.73</v>
      </c>
      <c r="R13" s="151">
        <v>19.81</v>
      </c>
      <c r="S13" s="151">
        <v>36.79</v>
      </c>
      <c r="T13" s="151">
        <v>28.580999999999996</v>
      </c>
      <c r="U13" s="150" t="s">
        <v>61</v>
      </c>
      <c r="V13" s="152" t="s">
        <v>62</v>
      </c>
      <c r="W13" s="153" t="s">
        <v>61</v>
      </c>
    </row>
    <row r="14" spans="1:25" s="47" customFormat="1" ht="47.25" customHeight="1">
      <c r="A14" s="157"/>
      <c r="B14" s="156" t="s">
        <v>67</v>
      </c>
      <c r="C14" s="115">
        <v>2346457</v>
      </c>
      <c r="D14" s="115">
        <v>207734</v>
      </c>
      <c r="E14" s="147">
        <v>68203470</v>
      </c>
      <c r="F14" s="147">
        <v>129275</v>
      </c>
      <c r="G14" s="147">
        <v>744273</v>
      </c>
      <c r="H14" s="115">
        <v>2569013</v>
      </c>
      <c r="I14" s="115">
        <v>580426</v>
      </c>
      <c r="J14" s="115">
        <v>420212</v>
      </c>
      <c r="K14" s="115">
        <f>E14+G14+F14+I14+H14+J14</f>
        <v>72646669</v>
      </c>
      <c r="L14" s="115">
        <v>97096119</v>
      </c>
      <c r="M14" s="148">
        <f>(C14-D14)/K14</f>
        <v>0.029440069716066403</v>
      </c>
      <c r="N14" s="148">
        <v>0.024</v>
      </c>
      <c r="O14" s="149"/>
      <c r="P14" s="150"/>
      <c r="Q14" s="151"/>
      <c r="R14" s="151"/>
      <c r="S14" s="151"/>
      <c r="T14" s="151"/>
      <c r="U14" s="150"/>
      <c r="V14" s="152" t="s">
        <v>62</v>
      </c>
      <c r="W14" s="153"/>
      <c r="X14" s="53"/>
      <c r="Y14" s="54"/>
    </row>
    <row r="15" spans="1:25" s="47" customFormat="1" ht="47.25" customHeight="1">
      <c r="A15" s="158">
        <v>5</v>
      </c>
      <c r="B15" s="156" t="s">
        <v>114</v>
      </c>
      <c r="C15" s="115">
        <v>765469</v>
      </c>
      <c r="D15" s="115">
        <v>182468</v>
      </c>
      <c r="E15" s="147">
        <v>13758094</v>
      </c>
      <c r="F15" s="147">
        <v>728257</v>
      </c>
      <c r="G15" s="147">
        <v>243807</v>
      </c>
      <c r="H15" s="115">
        <v>341848</v>
      </c>
      <c r="I15" s="115">
        <v>654645</v>
      </c>
      <c r="J15" s="115">
        <v>0</v>
      </c>
      <c r="K15" s="115">
        <f>E15+G15+F15+I15+H15+J15</f>
        <v>15726651</v>
      </c>
      <c r="L15" s="115">
        <v>33360636</v>
      </c>
      <c r="M15" s="148">
        <f>(C15-D15)/K15</f>
        <v>0.037070893224501515</v>
      </c>
      <c r="N15" s="148">
        <v>0.04</v>
      </c>
      <c r="O15" s="148">
        <f>M15</f>
        <v>0.037070893224501515</v>
      </c>
      <c r="P15" s="148" t="s">
        <v>66</v>
      </c>
      <c r="Q15" s="152">
        <v>5.53</v>
      </c>
      <c r="R15" s="152">
        <v>23.33</v>
      </c>
      <c r="S15" s="152">
        <v>47.72</v>
      </c>
      <c r="T15" s="152">
        <v>28.580999999999996</v>
      </c>
      <c r="U15" s="115" t="str">
        <f>IF(S15&gt;T15,"ИӘ","ЖОҚ")</f>
        <v>ИӘ</v>
      </c>
      <c r="V15" s="152" t="s">
        <v>62</v>
      </c>
      <c r="W15" s="119" t="s">
        <v>66</v>
      </c>
      <c r="X15" s="53"/>
      <c r="Y15" s="54"/>
    </row>
    <row r="16" spans="1:25" s="47" customFormat="1" ht="47.25" customHeight="1">
      <c r="A16" s="158">
        <v>6</v>
      </c>
      <c r="B16" s="156" t="s">
        <v>115</v>
      </c>
      <c r="C16" s="115">
        <v>13780885</v>
      </c>
      <c r="D16" s="115">
        <v>436885</v>
      </c>
      <c r="E16" s="147">
        <v>153538510</v>
      </c>
      <c r="F16" s="147">
        <v>494424</v>
      </c>
      <c r="G16" s="147">
        <v>784972</v>
      </c>
      <c r="H16" s="115">
        <v>5067214</v>
      </c>
      <c r="I16" s="115">
        <v>980591</v>
      </c>
      <c r="J16" s="115">
        <v>1354763</v>
      </c>
      <c r="K16" s="115">
        <f>E16+G16+F16+I16+H16+J16</f>
        <v>162220474</v>
      </c>
      <c r="L16" s="115">
        <v>273349677</v>
      </c>
      <c r="M16" s="148">
        <f>(C16-D16)/K16</f>
        <v>0.08225842072191208</v>
      </c>
      <c r="N16" s="148">
        <v>0.04</v>
      </c>
      <c r="O16" s="148">
        <f>M16</f>
        <v>0.08225842072191208</v>
      </c>
      <c r="P16" s="148" t="s">
        <v>61</v>
      </c>
      <c r="Q16" s="152">
        <v>7.46</v>
      </c>
      <c r="R16" s="152">
        <v>26.85</v>
      </c>
      <c r="S16" s="152">
        <v>35.53</v>
      </c>
      <c r="T16" s="152">
        <v>28.580999999999996</v>
      </c>
      <c r="U16" s="115" t="str">
        <f>IF(S16&gt;T16,"ИӘ","ЖОҚ")</f>
        <v>ИӘ</v>
      </c>
      <c r="V16" s="152" t="s">
        <v>62</v>
      </c>
      <c r="W16" s="119" t="s">
        <v>61</v>
      </c>
      <c r="X16" s="53"/>
      <c r="Y16" s="54"/>
    </row>
    <row r="17" spans="1:26" s="47" customFormat="1" ht="47.25" customHeight="1">
      <c r="A17" s="158">
        <v>7</v>
      </c>
      <c r="B17" s="156" t="s">
        <v>116</v>
      </c>
      <c r="C17" s="115">
        <v>9119109</v>
      </c>
      <c r="D17" s="115">
        <v>190605</v>
      </c>
      <c r="E17" s="147">
        <v>176019185.4</v>
      </c>
      <c r="F17" s="147">
        <v>685780</v>
      </c>
      <c r="G17" s="147">
        <v>268026</v>
      </c>
      <c r="H17" s="115">
        <v>2065477</v>
      </c>
      <c r="I17" s="115">
        <v>4393219</v>
      </c>
      <c r="J17" s="115">
        <v>1500558</v>
      </c>
      <c r="K17" s="115">
        <f>E17+G17+F17+I17+H17+J17</f>
        <v>184932245.4</v>
      </c>
      <c r="L17" s="115">
        <v>211539178</v>
      </c>
      <c r="M17" s="148">
        <f>(C17-D17)/K17</f>
        <v>0.04827986585404862</v>
      </c>
      <c r="N17" s="148">
        <v>0.04</v>
      </c>
      <c r="O17" s="148">
        <f>M17</f>
        <v>0.04827986585404862</v>
      </c>
      <c r="P17" s="148" t="s">
        <v>61</v>
      </c>
      <c r="Q17" s="152">
        <v>3.37</v>
      </c>
      <c r="R17" s="152">
        <v>28.07</v>
      </c>
      <c r="S17" s="152">
        <v>98.15</v>
      </c>
      <c r="T17" s="152">
        <v>28.580999999999996</v>
      </c>
      <c r="U17" s="115" t="str">
        <f>IF(S17&gt;T17,"ИӘ","ЖОҚ")</f>
        <v>ИӘ</v>
      </c>
      <c r="V17" s="152" t="s">
        <v>62</v>
      </c>
      <c r="W17" s="119" t="s">
        <v>61</v>
      </c>
      <c r="X17" s="55"/>
      <c r="Y17" s="54"/>
      <c r="Z17" s="56"/>
    </row>
    <row r="18" spans="1:25" s="47" customFormat="1" ht="78.75">
      <c r="A18" s="158">
        <v>8</v>
      </c>
      <c r="B18" s="156" t="s">
        <v>117</v>
      </c>
      <c r="C18" s="115">
        <v>21588478</v>
      </c>
      <c r="D18" s="115">
        <v>106054</v>
      </c>
      <c r="E18" s="147">
        <v>137280154</v>
      </c>
      <c r="F18" s="147">
        <v>483385</v>
      </c>
      <c r="G18" s="147">
        <v>333765</v>
      </c>
      <c r="H18" s="115">
        <v>11956076</v>
      </c>
      <c r="I18" s="115">
        <v>4806644</v>
      </c>
      <c r="J18" s="115">
        <v>2796107</v>
      </c>
      <c r="K18" s="115">
        <f>E18+G18+F18+I18+H18+J18</f>
        <v>157656131</v>
      </c>
      <c r="L18" s="115">
        <v>499834725</v>
      </c>
      <c r="M18" s="148">
        <f>(C18-D18)/K18</f>
        <v>0.13626126598273555</v>
      </c>
      <c r="N18" s="148">
        <v>0.04</v>
      </c>
      <c r="O18" s="148">
        <f>M18</f>
        <v>0.13626126598273555</v>
      </c>
      <c r="P18" s="148" t="s">
        <v>61</v>
      </c>
      <c r="Q18" s="152">
        <v>0.61</v>
      </c>
      <c r="R18" s="152">
        <v>23.49</v>
      </c>
      <c r="S18" s="152">
        <v>51.79</v>
      </c>
      <c r="T18" s="152">
        <v>28.580999999999996</v>
      </c>
      <c r="U18" s="115" t="str">
        <f>IF(S18&gt;T18,"ИӘ","ЖОҚ")</f>
        <v>ИӘ</v>
      </c>
      <c r="V18" s="152" t="s">
        <v>62</v>
      </c>
      <c r="W18" s="119" t="s">
        <v>61</v>
      </c>
      <c r="X18" s="53"/>
      <c r="Y18" s="54"/>
    </row>
    <row r="19" spans="1:25" s="47" customFormat="1" ht="47.25" customHeight="1">
      <c r="A19" s="158">
        <v>9</v>
      </c>
      <c r="B19" s="156" t="s">
        <v>118</v>
      </c>
      <c r="C19" s="115">
        <v>638635</v>
      </c>
      <c r="D19" s="115">
        <v>104670</v>
      </c>
      <c r="E19" s="147">
        <v>16737739</v>
      </c>
      <c r="F19" s="147">
        <v>138001</v>
      </c>
      <c r="G19" s="147">
        <v>158981</v>
      </c>
      <c r="H19" s="115">
        <v>82197</v>
      </c>
      <c r="I19" s="115">
        <v>391912</v>
      </c>
      <c r="J19" s="115">
        <v>170614</v>
      </c>
      <c r="K19" s="115">
        <f>E19+G19+F19+I19+H19+J19</f>
        <v>17679444</v>
      </c>
      <c r="L19" s="115">
        <v>28479688</v>
      </c>
      <c r="M19" s="148">
        <f>(C19-D19)/K19</f>
        <v>0.030202590081452787</v>
      </c>
      <c r="N19" s="148">
        <v>0.04</v>
      </c>
      <c r="O19" s="148">
        <f>M19</f>
        <v>0.030202590081452787</v>
      </c>
      <c r="P19" s="148" t="s">
        <v>66</v>
      </c>
      <c r="Q19" s="152">
        <v>-1.31</v>
      </c>
      <c r="R19" s="152">
        <v>21.55</v>
      </c>
      <c r="S19" s="152">
        <v>43.48</v>
      </c>
      <c r="T19" s="152">
        <v>28.580999999999996</v>
      </c>
      <c r="U19" s="115" t="str">
        <f>IF(S19&gt;T19,"ИӘ","ЖОҚ")</f>
        <v>ИӘ</v>
      </c>
      <c r="V19" s="152" t="s">
        <v>62</v>
      </c>
      <c r="W19" s="119" t="s">
        <v>66</v>
      </c>
      <c r="X19" s="53"/>
      <c r="Y19" s="54"/>
    </row>
    <row r="20" spans="1:25" s="47" customFormat="1" ht="47.25" customHeight="1">
      <c r="A20" s="158">
        <v>10</v>
      </c>
      <c r="B20" s="156" t="s">
        <v>119</v>
      </c>
      <c r="C20" s="115">
        <v>1048866</v>
      </c>
      <c r="D20" s="115">
        <v>54592</v>
      </c>
      <c r="E20" s="147">
        <v>17438697</v>
      </c>
      <c r="F20" s="147">
        <v>1127483.536</v>
      </c>
      <c r="G20" s="147">
        <v>369275.559</v>
      </c>
      <c r="H20" s="115">
        <v>776997</v>
      </c>
      <c r="I20" s="115">
        <v>180712.64</v>
      </c>
      <c r="J20" s="115">
        <v>233311</v>
      </c>
      <c r="K20" s="115">
        <f>E20+G20+F20+I20+H20+J20</f>
        <v>20126476.735</v>
      </c>
      <c r="L20" s="115">
        <v>52965171</v>
      </c>
      <c r="M20" s="148">
        <f>(C20-D20)/K20</f>
        <v>0.04940129427973624</v>
      </c>
      <c r="N20" s="148">
        <v>0.04</v>
      </c>
      <c r="O20" s="148">
        <f>M20</f>
        <v>0.04940129427973624</v>
      </c>
      <c r="P20" s="148" t="s">
        <v>61</v>
      </c>
      <c r="Q20" s="152">
        <v>5.99</v>
      </c>
      <c r="R20" s="152">
        <v>26.31</v>
      </c>
      <c r="S20" s="152">
        <v>46.44</v>
      </c>
      <c r="T20" s="152">
        <v>28.580999999999996</v>
      </c>
      <c r="U20" s="115" t="str">
        <f>IF(S20&gt;T20,"ИӘ","ЖОҚ")</f>
        <v>ИӘ</v>
      </c>
      <c r="V20" s="152" t="s">
        <v>62</v>
      </c>
      <c r="W20" s="119" t="s">
        <v>61</v>
      </c>
      <c r="X20" s="53"/>
      <c r="Y20" s="54"/>
    </row>
    <row r="21" spans="1:25" s="47" customFormat="1" ht="47.25" customHeight="1">
      <c r="A21" s="158">
        <v>11</v>
      </c>
      <c r="B21" s="156" t="s">
        <v>65</v>
      </c>
      <c r="C21" s="115">
        <v>1847104</v>
      </c>
      <c r="D21" s="115">
        <v>33539</v>
      </c>
      <c r="E21" s="147">
        <v>33658999</v>
      </c>
      <c r="F21" s="147">
        <v>337753</v>
      </c>
      <c r="G21" s="147">
        <v>338250</v>
      </c>
      <c r="H21" s="115">
        <v>588411.8992626908</v>
      </c>
      <c r="I21" s="115">
        <v>179136</v>
      </c>
      <c r="J21" s="115">
        <v>265214</v>
      </c>
      <c r="K21" s="115">
        <f>E21+G21+F21+I21+H21+J21</f>
        <v>35367763.89926269</v>
      </c>
      <c r="L21" s="115">
        <v>55457340</v>
      </c>
      <c r="M21" s="148">
        <f>(C21-D21)/K21</f>
        <v>0.05127734411385299</v>
      </c>
      <c r="N21" s="148">
        <v>0.04</v>
      </c>
      <c r="O21" s="148">
        <f>M21</f>
        <v>0.05127734411385299</v>
      </c>
      <c r="P21" s="148" t="s">
        <v>61</v>
      </c>
      <c r="Q21" s="152">
        <v>2.25</v>
      </c>
      <c r="R21" s="152">
        <v>12.9</v>
      </c>
      <c r="S21" s="152">
        <v>35.13</v>
      </c>
      <c r="T21" s="152">
        <v>28.580999999999996</v>
      </c>
      <c r="U21" s="115" t="str">
        <f>IF(S21&gt;T21,"ИӘ","ЖОҚ")</f>
        <v>ИӘ</v>
      </c>
      <c r="V21" s="152" t="s">
        <v>61</v>
      </c>
      <c r="W21" s="119" t="s">
        <v>61</v>
      </c>
      <c r="X21" s="53"/>
      <c r="Y21" s="54"/>
    </row>
    <row r="22" spans="1:25" s="47" customFormat="1" ht="47.25" customHeight="1">
      <c r="A22" s="158">
        <v>12</v>
      </c>
      <c r="B22" s="156" t="s">
        <v>120</v>
      </c>
      <c r="C22" s="115">
        <v>1954846</v>
      </c>
      <c r="D22" s="115">
        <v>76323</v>
      </c>
      <c r="E22" s="147">
        <v>28869635</v>
      </c>
      <c r="F22" s="147">
        <v>114721</v>
      </c>
      <c r="G22" s="147">
        <v>380683</v>
      </c>
      <c r="H22" s="115">
        <v>207463</v>
      </c>
      <c r="I22" s="115">
        <v>235865</v>
      </c>
      <c r="J22" s="115">
        <v>269822</v>
      </c>
      <c r="K22" s="115">
        <f>E22+G22+F22+I22+H22+J22</f>
        <v>30078189</v>
      </c>
      <c r="L22" s="115">
        <v>51575544</v>
      </c>
      <c r="M22" s="148">
        <f>(C22-D22)/K22</f>
        <v>0.06245465775881653</v>
      </c>
      <c r="N22" s="148">
        <v>0.04</v>
      </c>
      <c r="O22" s="148">
        <f>M22</f>
        <v>0.06245465775881653</v>
      </c>
      <c r="P22" s="148" t="s">
        <v>61</v>
      </c>
      <c r="Q22" s="152">
        <v>-0.52</v>
      </c>
      <c r="R22" s="152">
        <v>24.79</v>
      </c>
      <c r="S22" s="152">
        <v>49.71</v>
      </c>
      <c r="T22" s="152">
        <v>28.580999999999996</v>
      </c>
      <c r="U22" s="115" t="str">
        <f>IF(S22&gt;T22,"ИӘ","ЖОҚ")</f>
        <v>ИӘ</v>
      </c>
      <c r="V22" s="152" t="s">
        <v>62</v>
      </c>
      <c r="W22" s="119" t="s">
        <v>61</v>
      </c>
      <c r="X22" s="53"/>
      <c r="Y22" s="54"/>
    </row>
    <row r="23" spans="1:25" s="47" customFormat="1" ht="47.25" customHeight="1">
      <c r="A23" s="158">
        <v>13</v>
      </c>
      <c r="B23" s="156" t="s">
        <v>121</v>
      </c>
      <c r="C23" s="115">
        <v>1796047</v>
      </c>
      <c r="D23" s="115">
        <v>35258</v>
      </c>
      <c r="E23" s="147">
        <v>30322961</v>
      </c>
      <c r="F23" s="147">
        <v>200573</v>
      </c>
      <c r="G23" s="147">
        <v>440735</v>
      </c>
      <c r="H23" s="115">
        <v>282320</v>
      </c>
      <c r="I23" s="115">
        <v>127505</v>
      </c>
      <c r="J23" s="115">
        <v>274520</v>
      </c>
      <c r="K23" s="115">
        <f>E23+G23+F23+I23+H23+J23</f>
        <v>31648614</v>
      </c>
      <c r="L23" s="115">
        <v>72700895</v>
      </c>
      <c r="M23" s="148">
        <f>(C23-D23)/K23</f>
        <v>0.05563558012366671</v>
      </c>
      <c r="N23" s="148">
        <v>0.04</v>
      </c>
      <c r="O23" s="148">
        <f>M23</f>
        <v>0.05563558012366671</v>
      </c>
      <c r="P23" s="148" t="s">
        <v>61</v>
      </c>
      <c r="Q23" s="152">
        <v>4.2</v>
      </c>
      <c r="R23" s="152">
        <v>33.79</v>
      </c>
      <c r="S23" s="152">
        <v>54.18</v>
      </c>
      <c r="T23" s="152">
        <v>28.580999999999996</v>
      </c>
      <c r="U23" s="115" t="str">
        <f>IF(S23&gt;T23,"ИӘ","ЖОҚ")</f>
        <v>ИӘ</v>
      </c>
      <c r="V23" s="152" t="s">
        <v>62</v>
      </c>
      <c r="W23" s="119" t="s">
        <v>61</v>
      </c>
      <c r="X23" s="53"/>
      <c r="Y23" s="54"/>
    </row>
    <row r="24" spans="1:25" s="47" customFormat="1" ht="47.25" customHeight="1">
      <c r="A24" s="162">
        <v>14</v>
      </c>
      <c r="B24" s="163" t="s">
        <v>64</v>
      </c>
      <c r="C24" s="124">
        <v>624262</v>
      </c>
      <c r="D24" s="124">
        <v>29605</v>
      </c>
      <c r="E24" s="164">
        <v>12832629</v>
      </c>
      <c r="F24" s="164">
        <v>443504</v>
      </c>
      <c r="G24" s="164">
        <v>271027</v>
      </c>
      <c r="H24" s="124">
        <v>192329.7998733204</v>
      </c>
      <c r="I24" s="124">
        <v>65978</v>
      </c>
      <c r="J24" s="124">
        <v>0</v>
      </c>
      <c r="K24" s="124">
        <f>E24+G24+F24+I24+H24+J24</f>
        <v>13805467.79987332</v>
      </c>
      <c r="L24" s="124">
        <v>26460262</v>
      </c>
      <c r="M24" s="165">
        <f>(C24-D24)/K24</f>
        <v>0.04307402028096843</v>
      </c>
      <c r="N24" s="165">
        <v>0.04</v>
      </c>
      <c r="O24" s="165">
        <f>M24</f>
        <v>0.04307402028096843</v>
      </c>
      <c r="P24" s="165" t="s">
        <v>63</v>
      </c>
      <c r="Q24" s="166">
        <v>9.44</v>
      </c>
      <c r="R24" s="166" t="s">
        <v>62</v>
      </c>
      <c r="S24" s="166" t="s">
        <v>62</v>
      </c>
      <c r="T24" s="166">
        <v>28.580999999999996</v>
      </c>
      <c r="U24" s="124" t="s">
        <v>62</v>
      </c>
      <c r="V24" s="166" t="s">
        <v>62</v>
      </c>
      <c r="W24" s="167" t="s">
        <v>61</v>
      </c>
      <c r="X24" s="53"/>
      <c r="Y24" s="54"/>
    </row>
    <row r="25" spans="1:23" s="57" customFormat="1" ht="47.25" customHeight="1">
      <c r="A25" s="168" t="s">
        <v>60</v>
      </c>
      <c r="B25" s="168"/>
      <c r="C25" s="139" t="s">
        <v>1</v>
      </c>
      <c r="D25" s="139" t="s">
        <v>1</v>
      </c>
      <c r="E25" s="139" t="s">
        <v>1</v>
      </c>
      <c r="F25" s="139" t="s">
        <v>1</v>
      </c>
      <c r="G25" s="139" t="s">
        <v>1</v>
      </c>
      <c r="H25" s="139" t="s">
        <v>1</v>
      </c>
      <c r="I25" s="139" t="s">
        <v>1</v>
      </c>
      <c r="J25" s="139" t="s">
        <v>1</v>
      </c>
      <c r="K25" s="139" t="s">
        <v>1</v>
      </c>
      <c r="L25" s="139" t="s">
        <v>1</v>
      </c>
      <c r="M25" s="139" t="s">
        <v>1</v>
      </c>
      <c r="N25" s="139" t="s">
        <v>1</v>
      </c>
      <c r="O25" s="139" t="s">
        <v>1</v>
      </c>
      <c r="P25" s="139" t="s">
        <v>1</v>
      </c>
      <c r="Q25" s="143">
        <v>1.62</v>
      </c>
      <c r="R25" s="143">
        <v>21.51</v>
      </c>
      <c r="S25" s="143">
        <v>44.93</v>
      </c>
      <c r="T25" s="139" t="s">
        <v>1</v>
      </c>
      <c r="U25" s="139" t="s">
        <v>1</v>
      </c>
      <c r="V25" s="139" t="s">
        <v>1</v>
      </c>
      <c r="W25" s="139" t="s">
        <v>1</v>
      </c>
    </row>
    <row r="26" spans="1:23" s="57" customFormat="1" ht="47.25" customHeight="1">
      <c r="A26" s="159" t="s">
        <v>59</v>
      </c>
      <c r="B26" s="159"/>
      <c r="C26" s="160" t="s">
        <v>1</v>
      </c>
      <c r="D26" s="160" t="s">
        <v>1</v>
      </c>
      <c r="E26" s="160" t="s">
        <v>1</v>
      </c>
      <c r="F26" s="160" t="s">
        <v>1</v>
      </c>
      <c r="G26" s="160" t="s">
        <v>1</v>
      </c>
      <c r="H26" s="160" t="s">
        <v>1</v>
      </c>
      <c r="I26" s="160" t="s">
        <v>1</v>
      </c>
      <c r="J26" s="160" t="s">
        <v>1</v>
      </c>
      <c r="K26" s="160" t="s">
        <v>1</v>
      </c>
      <c r="L26" s="160" t="s">
        <v>1</v>
      </c>
      <c r="M26" s="160" t="s">
        <v>1</v>
      </c>
      <c r="N26" s="160" t="s">
        <v>1</v>
      </c>
      <c r="O26" s="160" t="s">
        <v>1</v>
      </c>
      <c r="P26" s="160" t="s">
        <v>1</v>
      </c>
      <c r="Q26" s="160" t="s">
        <v>1</v>
      </c>
      <c r="R26" s="160" t="s">
        <v>1</v>
      </c>
      <c r="S26" s="161">
        <v>40.83</v>
      </c>
      <c r="T26" s="160" t="s">
        <v>1</v>
      </c>
      <c r="U26" s="160" t="s">
        <v>1</v>
      </c>
      <c r="V26" s="160" t="s">
        <v>1</v>
      </c>
      <c r="W26" s="160" t="s">
        <v>1</v>
      </c>
    </row>
    <row r="27" spans="1:23" s="57" customFormat="1" ht="27" customHeight="1">
      <c r="A27" s="2" t="s">
        <v>58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4"/>
      <c r="N27" s="4"/>
      <c r="O27" s="4"/>
      <c r="P27" s="4"/>
      <c r="Q27" s="58"/>
      <c r="R27" s="58"/>
      <c r="S27" s="58"/>
      <c r="T27" s="58"/>
      <c r="U27" s="58"/>
      <c r="V27" s="58"/>
      <c r="W27" s="58"/>
    </row>
    <row r="28" spans="21:23" ht="15.75" customHeight="1">
      <c r="U28" s="14" t="s">
        <v>57</v>
      </c>
      <c r="V28" s="14"/>
      <c r="W28" s="15">
        <v>10</v>
      </c>
    </row>
    <row r="29" spans="21:23" ht="15.75" customHeight="1">
      <c r="U29" s="14" t="s">
        <v>56</v>
      </c>
      <c r="V29" s="14"/>
      <c r="W29" s="15">
        <v>4</v>
      </c>
    </row>
    <row r="30" spans="1:23" ht="15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</row>
  </sheetData>
  <sheetProtection/>
  <mergeCells count="65">
    <mergeCell ref="U28:V28"/>
    <mergeCell ref="U29:V29"/>
    <mergeCell ref="V3:V5"/>
    <mergeCell ref="B3:B5"/>
    <mergeCell ref="S11:S12"/>
    <mergeCell ref="T11:T12"/>
    <mergeCell ref="Q9:Q10"/>
    <mergeCell ref="R9:R10"/>
    <mergeCell ref="S9:S10"/>
    <mergeCell ref="T9:T10"/>
    <mergeCell ref="A3:A5"/>
    <mergeCell ref="A7:A8"/>
    <mergeCell ref="U7:U8"/>
    <mergeCell ref="P7:P8"/>
    <mergeCell ref="Q3:U3"/>
    <mergeCell ref="C3:P3"/>
    <mergeCell ref="Q7:Q8"/>
    <mergeCell ref="R7:R8"/>
    <mergeCell ref="S7:S8"/>
    <mergeCell ref="T7:T8"/>
    <mergeCell ref="A9:A10"/>
    <mergeCell ref="A11:A12"/>
    <mergeCell ref="A13:A14"/>
    <mergeCell ref="W13:W14"/>
    <mergeCell ref="U9:U10"/>
    <mergeCell ref="U11:U12"/>
    <mergeCell ref="P9:P10"/>
    <mergeCell ref="P11:P12"/>
    <mergeCell ref="Q11:Q12"/>
    <mergeCell ref="R11:R12"/>
    <mergeCell ref="W3:W5"/>
    <mergeCell ref="A25:B25"/>
    <mergeCell ref="A26:B26"/>
    <mergeCell ref="P13:P14"/>
    <mergeCell ref="U13:U14"/>
    <mergeCell ref="Q13:Q14"/>
    <mergeCell ref="R13:R14"/>
    <mergeCell ref="S13:S14"/>
    <mergeCell ref="T13:T14"/>
    <mergeCell ref="F4:I4"/>
    <mergeCell ref="A1:W1"/>
    <mergeCell ref="A30:M30"/>
    <mergeCell ref="A27:K27"/>
    <mergeCell ref="O7:O8"/>
    <mergeCell ref="O9:O10"/>
    <mergeCell ref="O11:O12"/>
    <mergeCell ref="O13:O14"/>
    <mergeCell ref="W7:W8"/>
    <mergeCell ref="W9:W10"/>
    <mergeCell ref="W11:W12"/>
    <mergeCell ref="C4:C5"/>
    <mergeCell ref="D4:D5"/>
    <mergeCell ref="E4:E5"/>
    <mergeCell ref="J4:J5"/>
    <mergeCell ref="K4:K5"/>
    <mergeCell ref="L4:L5"/>
    <mergeCell ref="M4:M5"/>
    <mergeCell ref="N4:N5"/>
    <mergeCell ref="S4:S5"/>
    <mergeCell ref="T4:T5"/>
    <mergeCell ref="U4:U5"/>
    <mergeCell ref="O4:O5"/>
    <mergeCell ref="P4:P5"/>
    <mergeCell ref="Q4:Q5"/>
    <mergeCell ref="R4:R5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3"/>
  <sheetViews>
    <sheetView zoomScale="70" zoomScaleNormal="70" zoomScalePageLayoutView="0" workbookViewId="0" topLeftCell="A4">
      <selection activeCell="A3" sqref="A3:A5"/>
    </sheetView>
  </sheetViews>
  <sheetFormatPr defaultColWidth="9.140625" defaultRowHeight="12.75"/>
  <cols>
    <col min="1" max="1" width="7.57421875" style="19" customWidth="1"/>
    <col min="2" max="2" width="33.421875" style="13" customWidth="1"/>
    <col min="3" max="10" width="16.00390625" style="13" customWidth="1"/>
    <col min="11" max="12" width="18.7109375" style="21" customWidth="1"/>
    <col min="13" max="16" width="15.421875" style="13" customWidth="1"/>
    <col min="17" max="17" width="15.00390625" style="13" customWidth="1"/>
    <col min="18" max="21" width="14.7109375" style="13" customWidth="1"/>
    <col min="22" max="23" width="14.28125" style="13" customWidth="1"/>
    <col min="24" max="24" width="15.7109375" style="13" customWidth="1"/>
    <col min="25" max="25" width="18.421875" style="13" customWidth="1"/>
    <col min="26" max="26" width="14.28125" style="13" customWidth="1"/>
    <col min="27" max="16384" width="9.140625" style="13" customWidth="1"/>
  </cols>
  <sheetData>
    <row r="1" spans="1:24" ht="42" customHeight="1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24" ht="16.5" thickBot="1">
      <c r="B2" s="20"/>
      <c r="C2" s="20"/>
      <c r="D2" s="20"/>
      <c r="E2" s="20"/>
      <c r="F2" s="20"/>
      <c r="G2" s="20"/>
      <c r="H2" s="20"/>
      <c r="I2" s="20"/>
      <c r="J2" s="20"/>
      <c r="Q2" s="22"/>
      <c r="R2" s="22"/>
      <c r="S2" s="22"/>
      <c r="X2" s="22" t="s">
        <v>98</v>
      </c>
    </row>
    <row r="3" spans="1:24" ht="18.75" customHeight="1">
      <c r="A3" s="23" t="s">
        <v>4</v>
      </c>
      <c r="B3" s="24" t="s">
        <v>97</v>
      </c>
      <c r="C3" s="25" t="s">
        <v>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5" t="s">
        <v>96</v>
      </c>
      <c r="S3" s="26"/>
      <c r="T3" s="26"/>
      <c r="U3" s="26"/>
      <c r="V3" s="27"/>
      <c r="W3" s="28" t="s">
        <v>95</v>
      </c>
      <c r="X3" s="29" t="s">
        <v>94</v>
      </c>
    </row>
    <row r="4" spans="1:24" ht="18.75" customHeight="1">
      <c r="A4" s="30"/>
      <c r="B4" s="31"/>
      <c r="C4" s="32" t="s">
        <v>93</v>
      </c>
      <c r="D4" s="33" t="s">
        <v>92</v>
      </c>
      <c r="E4" s="33" t="s">
        <v>91</v>
      </c>
      <c r="F4" s="34" t="s">
        <v>90</v>
      </c>
      <c r="G4" s="35"/>
      <c r="H4" s="35"/>
      <c r="I4" s="36"/>
      <c r="J4" s="33" t="s">
        <v>89</v>
      </c>
      <c r="K4" s="33" t="s">
        <v>88</v>
      </c>
      <c r="L4" s="33" t="s">
        <v>87</v>
      </c>
      <c r="M4" s="33" t="s">
        <v>86</v>
      </c>
      <c r="N4" s="33" t="s">
        <v>85</v>
      </c>
      <c r="O4" s="33" t="s">
        <v>84</v>
      </c>
      <c r="P4" s="33" t="s">
        <v>109</v>
      </c>
      <c r="Q4" s="37" t="s">
        <v>108</v>
      </c>
      <c r="R4" s="32" t="s">
        <v>83</v>
      </c>
      <c r="S4" s="33" t="s">
        <v>82</v>
      </c>
      <c r="T4" s="33" t="s">
        <v>81</v>
      </c>
      <c r="U4" s="33" t="s">
        <v>80</v>
      </c>
      <c r="V4" s="37" t="s">
        <v>79</v>
      </c>
      <c r="W4" s="38"/>
      <c r="X4" s="39"/>
    </row>
    <row r="5" spans="1:24" s="47" customFormat="1" ht="120" customHeight="1">
      <c r="A5" s="40"/>
      <c r="B5" s="41"/>
      <c r="C5" s="30"/>
      <c r="D5" s="42"/>
      <c r="E5" s="42"/>
      <c r="F5" s="43" t="s">
        <v>78</v>
      </c>
      <c r="G5" s="43" t="s">
        <v>77</v>
      </c>
      <c r="H5" s="44" t="s">
        <v>76</v>
      </c>
      <c r="I5" s="44" t="s">
        <v>75</v>
      </c>
      <c r="J5" s="42"/>
      <c r="K5" s="42"/>
      <c r="L5" s="42"/>
      <c r="M5" s="42"/>
      <c r="N5" s="42"/>
      <c r="O5" s="42"/>
      <c r="P5" s="42"/>
      <c r="Q5" s="39"/>
      <c r="R5" s="30"/>
      <c r="S5" s="42"/>
      <c r="T5" s="42"/>
      <c r="U5" s="42"/>
      <c r="V5" s="39"/>
      <c r="W5" s="45"/>
      <c r="X5" s="46"/>
    </row>
    <row r="6" spans="1:24" s="47" customFormat="1" ht="24" customHeight="1">
      <c r="A6" s="48">
        <v>1</v>
      </c>
      <c r="B6" s="49">
        <v>2</v>
      </c>
      <c r="C6" s="48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/>
      <c r="P6" s="50">
        <v>15</v>
      </c>
      <c r="Q6" s="51">
        <v>16</v>
      </c>
      <c r="R6" s="48">
        <v>17</v>
      </c>
      <c r="S6" s="50">
        <v>18</v>
      </c>
      <c r="T6" s="50">
        <v>19</v>
      </c>
      <c r="U6" s="50">
        <v>20</v>
      </c>
      <c r="V6" s="51">
        <v>21</v>
      </c>
      <c r="W6" s="52">
        <v>22</v>
      </c>
      <c r="X6" s="51">
        <v>23</v>
      </c>
    </row>
    <row r="7" spans="1:24" s="47" customFormat="1" ht="47.25" customHeight="1">
      <c r="A7" s="136">
        <v>1</v>
      </c>
      <c r="B7" s="137" t="s">
        <v>74</v>
      </c>
      <c r="C7" s="138">
        <v>1651978</v>
      </c>
      <c r="D7" s="138">
        <v>1739489</v>
      </c>
      <c r="E7" s="138">
        <f>E8</f>
        <v>66215656</v>
      </c>
      <c r="F7" s="138">
        <f>F8</f>
        <v>467552</v>
      </c>
      <c r="G7" s="138">
        <f>G8</f>
        <v>481728</v>
      </c>
      <c r="H7" s="138">
        <f>H8</f>
        <v>4267424</v>
      </c>
      <c r="I7" s="138">
        <f>I8</f>
        <v>9494062</v>
      </c>
      <c r="J7" s="138">
        <v>606120</v>
      </c>
      <c r="K7" s="138">
        <f>E7+G7+F7+I7+H7+J7</f>
        <v>81532542</v>
      </c>
      <c r="L7" s="138">
        <f>L8</f>
        <v>218076793</v>
      </c>
      <c r="M7" s="139">
        <f>(C7-D7)/K7</f>
        <v>-0.0010733260346525194</v>
      </c>
      <c r="N7" s="139">
        <v>0.014</v>
      </c>
      <c r="O7" s="139" t="s">
        <v>66</v>
      </c>
      <c r="P7" s="140">
        <f>M7+M8</f>
        <v>0.06656670219036208</v>
      </c>
      <c r="Q7" s="141" t="s">
        <v>61</v>
      </c>
      <c r="R7" s="142">
        <v>-0.43</v>
      </c>
      <c r="S7" s="142">
        <v>12.64</v>
      </c>
      <c r="T7" s="142">
        <v>33.13</v>
      </c>
      <c r="U7" s="142">
        <v>29.73</v>
      </c>
      <c r="V7" s="141" t="str">
        <f>IF(T7&gt;U7,"ИӘ","ЖОҚ")</f>
        <v>ИӘ</v>
      </c>
      <c r="W7" s="143" t="s">
        <v>61</v>
      </c>
      <c r="X7" s="144" t="s">
        <v>61</v>
      </c>
    </row>
    <row r="8" spans="1:26" s="47" customFormat="1" ht="47.25" customHeight="1">
      <c r="A8" s="145"/>
      <c r="B8" s="146" t="s">
        <v>73</v>
      </c>
      <c r="C8" s="115">
        <v>10773888.898661</v>
      </c>
      <c r="D8" s="115">
        <v>5183480</v>
      </c>
      <c r="E8" s="147">
        <v>66215656</v>
      </c>
      <c r="F8" s="147">
        <v>467552</v>
      </c>
      <c r="G8" s="147">
        <v>481728</v>
      </c>
      <c r="H8" s="115">
        <v>4267424</v>
      </c>
      <c r="I8" s="115">
        <v>9494062</v>
      </c>
      <c r="J8" s="115">
        <v>1722995</v>
      </c>
      <c r="K8" s="115">
        <f>E8+G8+F8+I8+H8+J8</f>
        <v>82649417</v>
      </c>
      <c r="L8" s="115">
        <v>218076793</v>
      </c>
      <c r="M8" s="148">
        <f>(C8-D8)/K8</f>
        <v>0.0676400282250146</v>
      </c>
      <c r="N8" s="148">
        <v>0.026</v>
      </c>
      <c r="O8" s="148" t="s">
        <v>61</v>
      </c>
      <c r="P8" s="149"/>
      <c r="Q8" s="150"/>
      <c r="R8" s="151"/>
      <c r="S8" s="151"/>
      <c r="T8" s="151"/>
      <c r="U8" s="151"/>
      <c r="V8" s="150"/>
      <c r="W8" s="152" t="s">
        <v>61</v>
      </c>
      <c r="X8" s="153"/>
      <c r="Y8" s="53"/>
      <c r="Z8" s="54"/>
    </row>
    <row r="9" spans="1:26" s="47" customFormat="1" ht="94.5">
      <c r="A9" s="154">
        <v>2</v>
      </c>
      <c r="B9" s="155" t="s">
        <v>49</v>
      </c>
      <c r="C9" s="115">
        <v>757096</v>
      </c>
      <c r="D9" s="115">
        <v>20739</v>
      </c>
      <c r="E9" s="115">
        <f>E10</f>
        <v>18846166</v>
      </c>
      <c r="F9" s="115">
        <f>F10</f>
        <v>215160</v>
      </c>
      <c r="G9" s="115">
        <f>G10</f>
        <v>312076</v>
      </c>
      <c r="H9" s="115">
        <f>H10</f>
        <v>54428</v>
      </c>
      <c r="I9" s="115">
        <f>I10</f>
        <v>450605</v>
      </c>
      <c r="J9" s="115">
        <v>64680</v>
      </c>
      <c r="K9" s="115">
        <f>E9+G9+F9+I9+H9+J9</f>
        <v>19943115</v>
      </c>
      <c r="L9" s="115">
        <f>L10</f>
        <v>47422544</v>
      </c>
      <c r="M9" s="148">
        <f>(C9-D9)/K9</f>
        <v>0.03692286786693052</v>
      </c>
      <c r="N9" s="148">
        <v>0.016</v>
      </c>
      <c r="O9" s="148" t="s">
        <v>61</v>
      </c>
      <c r="P9" s="149">
        <f>M9+M10</f>
        <v>0.07497626419387587</v>
      </c>
      <c r="Q9" s="150" t="s">
        <v>61</v>
      </c>
      <c r="R9" s="151">
        <v>6.64</v>
      </c>
      <c r="S9" s="151">
        <v>24.87</v>
      </c>
      <c r="T9" s="151">
        <v>54.92</v>
      </c>
      <c r="U9" s="151">
        <v>29.73</v>
      </c>
      <c r="V9" s="150" t="str">
        <f>IF(T9&gt;U9,"ИӘ","ЖОҚ")</f>
        <v>ИӘ</v>
      </c>
      <c r="W9" s="152" t="s">
        <v>62</v>
      </c>
      <c r="X9" s="153" t="s">
        <v>61</v>
      </c>
      <c r="Y9" s="53"/>
      <c r="Z9" s="54"/>
    </row>
    <row r="10" spans="1:26" s="47" customFormat="1" ht="47.25" customHeight="1">
      <c r="A10" s="154"/>
      <c r="B10" s="156" t="s">
        <v>72</v>
      </c>
      <c r="C10" s="115">
        <v>842265</v>
      </c>
      <c r="D10" s="115">
        <v>77141</v>
      </c>
      <c r="E10" s="115">
        <v>18846166</v>
      </c>
      <c r="F10" s="115">
        <v>215160</v>
      </c>
      <c r="G10" s="115">
        <v>312076</v>
      </c>
      <c r="H10" s="115">
        <v>54428</v>
      </c>
      <c r="I10" s="115">
        <v>450605</v>
      </c>
      <c r="J10" s="115">
        <v>228154</v>
      </c>
      <c r="K10" s="115">
        <f>E10+G10+F10+I10+H10+J10</f>
        <v>20106589</v>
      </c>
      <c r="L10" s="115">
        <v>47422544</v>
      </c>
      <c r="M10" s="148">
        <f>(C10-D10)/K10</f>
        <v>0.03805339632694536</v>
      </c>
      <c r="N10" s="148">
        <v>0.024</v>
      </c>
      <c r="O10" s="148" t="s">
        <v>61</v>
      </c>
      <c r="P10" s="149"/>
      <c r="Q10" s="150"/>
      <c r="R10" s="151"/>
      <c r="S10" s="151"/>
      <c r="T10" s="151"/>
      <c r="U10" s="151"/>
      <c r="V10" s="150"/>
      <c r="W10" s="152" t="s">
        <v>62</v>
      </c>
      <c r="X10" s="153"/>
      <c r="Y10" s="53"/>
      <c r="Z10" s="54"/>
    </row>
    <row r="11" spans="1:26" s="47" customFormat="1" ht="47.25" customHeight="1">
      <c r="A11" s="154">
        <v>3</v>
      </c>
      <c r="B11" s="155" t="s">
        <v>50</v>
      </c>
      <c r="C11" s="115">
        <v>137529</v>
      </c>
      <c r="D11" s="115">
        <v>2180</v>
      </c>
      <c r="E11" s="115">
        <f>E12</f>
        <v>12003320</v>
      </c>
      <c r="F11" s="115">
        <f>F12</f>
        <v>72163</v>
      </c>
      <c r="G11" s="115">
        <f>G12</f>
        <v>153815</v>
      </c>
      <c r="H11" s="115">
        <f>H12</f>
        <v>0</v>
      </c>
      <c r="I11" s="115">
        <f>I12</f>
        <v>535593</v>
      </c>
      <c r="J11" s="115">
        <v>46474</v>
      </c>
      <c r="K11" s="115">
        <f>E11+G11+F11+I11+H11+J11</f>
        <v>12811365</v>
      </c>
      <c r="L11" s="115">
        <f>L12</f>
        <v>21237180</v>
      </c>
      <c r="M11" s="148">
        <f>(C11-D11)/K11</f>
        <v>0.010564760273397878</v>
      </c>
      <c r="N11" s="148">
        <v>0.012</v>
      </c>
      <c r="O11" s="148" t="s">
        <v>66</v>
      </c>
      <c r="P11" s="149">
        <f>M11+M12</f>
        <v>0.043122757866002656</v>
      </c>
      <c r="Q11" s="150" t="s">
        <v>61</v>
      </c>
      <c r="R11" s="151">
        <v>-5.56</v>
      </c>
      <c r="S11" s="151">
        <v>11.19</v>
      </c>
      <c r="T11" s="151">
        <v>29.47</v>
      </c>
      <c r="U11" s="151">
        <v>29.73</v>
      </c>
      <c r="V11" s="150" t="str">
        <f>IF(T11&gt;U11,"ИӘ","ЖОҚ")</f>
        <v>ЖОҚ</v>
      </c>
      <c r="W11" s="152" t="s">
        <v>107</v>
      </c>
      <c r="X11" s="153" t="s">
        <v>66</v>
      </c>
      <c r="Y11" s="53"/>
      <c r="Z11" s="54"/>
    </row>
    <row r="12" spans="1:107" s="47" customFormat="1" ht="47.25" customHeight="1">
      <c r="A12" s="154"/>
      <c r="B12" s="156" t="s">
        <v>70</v>
      </c>
      <c r="C12" s="115">
        <v>1746512</v>
      </c>
      <c r="D12" s="115">
        <v>1327236</v>
      </c>
      <c r="E12" s="147">
        <v>12003320</v>
      </c>
      <c r="F12" s="147">
        <v>72163</v>
      </c>
      <c r="G12" s="147">
        <v>153815</v>
      </c>
      <c r="H12" s="115">
        <v>0</v>
      </c>
      <c r="I12" s="115">
        <v>535593</v>
      </c>
      <c r="J12" s="115">
        <v>112928</v>
      </c>
      <c r="K12" s="115">
        <f>E12+G12+F12+I12+H12+J12</f>
        <v>12877819</v>
      </c>
      <c r="L12" s="115">
        <v>21237180</v>
      </c>
      <c r="M12" s="148">
        <f>(C12-D12)/K12</f>
        <v>0.032557997592604776</v>
      </c>
      <c r="N12" s="148">
        <v>0.028</v>
      </c>
      <c r="O12" s="148" t="s">
        <v>61</v>
      </c>
      <c r="P12" s="149"/>
      <c r="Q12" s="150"/>
      <c r="R12" s="151"/>
      <c r="S12" s="151"/>
      <c r="T12" s="151"/>
      <c r="U12" s="151"/>
      <c r="V12" s="150"/>
      <c r="W12" s="152" t="s">
        <v>61</v>
      </c>
      <c r="X12" s="153"/>
      <c r="Y12" s="53"/>
      <c r="Z12" s="54"/>
      <c r="DC12" s="1"/>
    </row>
    <row r="13" spans="1:24" ht="110.25">
      <c r="A13" s="157">
        <v>4</v>
      </c>
      <c r="B13" s="155" t="s">
        <v>68</v>
      </c>
      <c r="C13" s="115">
        <v>2464952</v>
      </c>
      <c r="D13" s="115">
        <v>161335</v>
      </c>
      <c r="E13" s="115">
        <f>E14</f>
        <v>67830943</v>
      </c>
      <c r="F13" s="115">
        <f>F14</f>
        <v>133593</v>
      </c>
      <c r="G13" s="115">
        <f>G14</f>
        <v>784623</v>
      </c>
      <c r="H13" s="115">
        <f>H14</f>
        <v>2632068</v>
      </c>
      <c r="I13" s="115">
        <f>I14</f>
        <v>574782</v>
      </c>
      <c r="J13" s="115">
        <v>153179</v>
      </c>
      <c r="K13" s="115">
        <f>E13+G13+F13+I13+H13+J13</f>
        <v>72109188</v>
      </c>
      <c r="L13" s="115">
        <f>L14</f>
        <v>100382734</v>
      </c>
      <c r="M13" s="148">
        <f>(C13-D13)/K13</f>
        <v>0.03194623409155571</v>
      </c>
      <c r="N13" s="148">
        <v>0.016</v>
      </c>
      <c r="O13" s="148" t="s">
        <v>61</v>
      </c>
      <c r="P13" s="149">
        <f>M13+M14</f>
        <v>0.06218101244507047</v>
      </c>
      <c r="Q13" s="150" t="s">
        <v>61</v>
      </c>
      <c r="R13" s="151">
        <v>7.67</v>
      </c>
      <c r="S13" s="151">
        <v>21.04</v>
      </c>
      <c r="T13" s="151">
        <v>38.88</v>
      </c>
      <c r="U13" s="151">
        <v>29.73</v>
      </c>
      <c r="V13" s="150" t="str">
        <f>IF(T13&gt;U13,"ИӘ","ЖОҚ")</f>
        <v>ИӘ</v>
      </c>
      <c r="W13" s="152" t="s">
        <v>62</v>
      </c>
      <c r="X13" s="153" t="s">
        <v>61</v>
      </c>
    </row>
    <row r="14" spans="1:26" s="47" customFormat="1" ht="47.25" customHeight="1">
      <c r="A14" s="157"/>
      <c r="B14" s="156" t="s">
        <v>67</v>
      </c>
      <c r="C14" s="115">
        <v>2485101</v>
      </c>
      <c r="D14" s="115">
        <v>296822</v>
      </c>
      <c r="E14" s="147">
        <v>67830943</v>
      </c>
      <c r="F14" s="147">
        <v>133593</v>
      </c>
      <c r="G14" s="147">
        <v>784623</v>
      </c>
      <c r="H14" s="115">
        <v>2632068</v>
      </c>
      <c r="I14" s="115">
        <v>574782</v>
      </c>
      <c r="J14" s="115">
        <v>420212</v>
      </c>
      <c r="K14" s="115">
        <f>E14+G14+F14+I14+H14+J14</f>
        <v>72376221</v>
      </c>
      <c r="L14" s="115">
        <v>100382734</v>
      </c>
      <c r="M14" s="148">
        <f>(C14-D14)/K14</f>
        <v>0.030234778353514756</v>
      </c>
      <c r="N14" s="148">
        <v>0.024</v>
      </c>
      <c r="O14" s="148" t="s">
        <v>61</v>
      </c>
      <c r="P14" s="149"/>
      <c r="Q14" s="150"/>
      <c r="R14" s="151"/>
      <c r="S14" s="151"/>
      <c r="T14" s="151"/>
      <c r="U14" s="151"/>
      <c r="V14" s="150"/>
      <c r="W14" s="152" t="s">
        <v>62</v>
      </c>
      <c r="X14" s="153"/>
      <c r="Y14" s="53"/>
      <c r="Z14" s="54"/>
    </row>
    <row r="15" spans="1:26" s="47" customFormat="1" ht="47.25" customHeight="1">
      <c r="A15" s="158">
        <v>5</v>
      </c>
      <c r="B15" s="156" t="s">
        <v>114</v>
      </c>
      <c r="C15" s="115">
        <v>908243</v>
      </c>
      <c r="D15" s="115">
        <v>126396</v>
      </c>
      <c r="E15" s="147">
        <v>14026781</v>
      </c>
      <c r="F15" s="147">
        <v>737633.0763035734</v>
      </c>
      <c r="G15" s="147">
        <v>258236.04549718293</v>
      </c>
      <c r="H15" s="115">
        <v>350242</v>
      </c>
      <c r="I15" s="115">
        <v>665348</v>
      </c>
      <c r="J15" s="115">
        <v>0</v>
      </c>
      <c r="K15" s="115">
        <f>E15+G15+F15+I15+H15+J15</f>
        <v>16038240.121800756</v>
      </c>
      <c r="L15" s="115">
        <v>34512509</v>
      </c>
      <c r="M15" s="148">
        <f>(C15-D15)/K15</f>
        <v>0.048748927192905446</v>
      </c>
      <c r="N15" s="148">
        <v>0.04</v>
      </c>
      <c r="O15" s="148" t="s">
        <v>61</v>
      </c>
      <c r="P15" s="148">
        <f>M15</f>
        <v>0.048748927192905446</v>
      </c>
      <c r="Q15" s="148" t="s">
        <v>61</v>
      </c>
      <c r="R15" s="152">
        <v>6.014583438472765</v>
      </c>
      <c r="S15" s="152">
        <v>23.722549970368046</v>
      </c>
      <c r="T15" s="152">
        <v>48.63878947019613</v>
      </c>
      <c r="U15" s="152">
        <v>29.73</v>
      </c>
      <c r="V15" s="115" t="str">
        <f>IF(T15&gt;U15,"ИӘ","ЖОҚ")</f>
        <v>ИӘ</v>
      </c>
      <c r="W15" s="152" t="s">
        <v>62</v>
      </c>
      <c r="X15" s="119" t="s">
        <v>61</v>
      </c>
      <c r="Y15" s="53"/>
      <c r="Z15" s="54"/>
    </row>
    <row r="16" spans="1:26" s="47" customFormat="1" ht="47.25" customHeight="1">
      <c r="A16" s="158">
        <v>6</v>
      </c>
      <c r="B16" s="156" t="s">
        <v>115</v>
      </c>
      <c r="C16" s="115">
        <v>13978484</v>
      </c>
      <c r="D16" s="115">
        <v>484892</v>
      </c>
      <c r="E16" s="147">
        <v>141345436</v>
      </c>
      <c r="F16" s="147">
        <v>655598</v>
      </c>
      <c r="G16" s="147">
        <v>1072852</v>
      </c>
      <c r="H16" s="115">
        <v>5632366</v>
      </c>
      <c r="I16" s="115">
        <v>1058196</v>
      </c>
      <c r="J16" s="115">
        <v>1354763</v>
      </c>
      <c r="K16" s="115">
        <f>E16+G16+F16+I16+H16+J16</f>
        <v>151119211</v>
      </c>
      <c r="L16" s="115">
        <v>275742175</v>
      </c>
      <c r="M16" s="148">
        <f>(C16-D16)/K16</f>
        <v>0.08929104321488285</v>
      </c>
      <c r="N16" s="148">
        <v>0.04</v>
      </c>
      <c r="O16" s="148" t="s">
        <v>61</v>
      </c>
      <c r="P16" s="148">
        <f>M16</f>
        <v>0.08929104321488285</v>
      </c>
      <c r="Q16" s="148" t="s">
        <v>61</v>
      </c>
      <c r="R16" s="152">
        <v>9.276149254712873</v>
      </c>
      <c r="S16" s="152">
        <v>25.678037851710055</v>
      </c>
      <c r="T16" s="152">
        <v>36.431758578419384</v>
      </c>
      <c r="U16" s="152">
        <v>29.73</v>
      </c>
      <c r="V16" s="115" t="s">
        <v>61</v>
      </c>
      <c r="W16" s="152" t="s">
        <v>62</v>
      </c>
      <c r="X16" s="119" t="s">
        <v>61</v>
      </c>
      <c r="Y16" s="53"/>
      <c r="Z16" s="54"/>
    </row>
    <row r="17" spans="1:27" s="47" customFormat="1" ht="47.25" customHeight="1">
      <c r="A17" s="158">
        <v>7</v>
      </c>
      <c r="B17" s="156" t="s">
        <v>116</v>
      </c>
      <c r="C17" s="115">
        <v>9230362</v>
      </c>
      <c r="D17" s="115">
        <v>69397</v>
      </c>
      <c r="E17" s="147">
        <v>176822037</v>
      </c>
      <c r="F17" s="147">
        <v>556465</v>
      </c>
      <c r="G17" s="147">
        <v>382943</v>
      </c>
      <c r="H17" s="115">
        <v>2074011</v>
      </c>
      <c r="I17" s="115">
        <v>5140723</v>
      </c>
      <c r="J17" s="115">
        <v>1500558</v>
      </c>
      <c r="K17" s="115">
        <f>E17+G17+F17+I17+H17+J17</f>
        <v>186476737</v>
      </c>
      <c r="L17" s="115">
        <v>212297136</v>
      </c>
      <c r="M17" s="148">
        <f>(C17-D17)/K17</f>
        <v>0.049126583548059405</v>
      </c>
      <c r="N17" s="148">
        <v>0.04</v>
      </c>
      <c r="O17" s="148" t="s">
        <v>61</v>
      </c>
      <c r="P17" s="148">
        <f>M17</f>
        <v>0.049126583548059405</v>
      </c>
      <c r="Q17" s="148" t="s">
        <v>61</v>
      </c>
      <c r="R17" s="152">
        <v>2.9175502793929553</v>
      </c>
      <c r="S17" s="152">
        <v>27.15466479291857</v>
      </c>
      <c r="T17" s="152">
        <v>96.5358078036165</v>
      </c>
      <c r="U17" s="152">
        <v>29.73</v>
      </c>
      <c r="V17" s="115" t="str">
        <f>IF(T17&gt;U17,"ИӘ","ЖОҚ")</f>
        <v>ИӘ</v>
      </c>
      <c r="W17" s="152" t="s">
        <v>62</v>
      </c>
      <c r="X17" s="119" t="s">
        <v>61</v>
      </c>
      <c r="Y17" s="55"/>
      <c r="Z17" s="54"/>
      <c r="AA17" s="56"/>
    </row>
    <row r="18" spans="1:26" s="47" customFormat="1" ht="78.75">
      <c r="A18" s="158">
        <v>8</v>
      </c>
      <c r="B18" s="156" t="s">
        <v>117</v>
      </c>
      <c r="C18" s="115">
        <v>22832542</v>
      </c>
      <c r="D18" s="115">
        <v>346536</v>
      </c>
      <c r="E18" s="147">
        <v>138883797</v>
      </c>
      <c r="F18" s="147">
        <v>488551</v>
      </c>
      <c r="G18" s="147">
        <v>296453</v>
      </c>
      <c r="H18" s="115">
        <v>12083449</v>
      </c>
      <c r="I18" s="115">
        <v>5139037</v>
      </c>
      <c r="J18" s="115">
        <v>2796107</v>
      </c>
      <c r="K18" s="115">
        <f>E18+G18+F18+I18+H18+J18</f>
        <v>159687394</v>
      </c>
      <c r="L18" s="115">
        <v>515848211</v>
      </c>
      <c r="M18" s="148">
        <f>(C18-D18)/K18</f>
        <v>0.14081265550616975</v>
      </c>
      <c r="N18" s="148">
        <v>0.04</v>
      </c>
      <c r="O18" s="148" t="s">
        <v>61</v>
      </c>
      <c r="P18" s="148">
        <f>M18</f>
        <v>0.14081265550616975</v>
      </c>
      <c r="Q18" s="148" t="s">
        <v>61</v>
      </c>
      <c r="R18" s="152">
        <v>4.976144181475206</v>
      </c>
      <c r="S18" s="152">
        <v>24.77917182833402</v>
      </c>
      <c r="T18" s="152">
        <v>53.565124292794344</v>
      </c>
      <c r="U18" s="152">
        <v>29.73</v>
      </c>
      <c r="V18" s="115" t="str">
        <f>IF(T18&gt;U18,"ИӘ","ЖОҚ")</f>
        <v>ИӘ</v>
      </c>
      <c r="W18" s="152" t="s">
        <v>62</v>
      </c>
      <c r="X18" s="119" t="s">
        <v>61</v>
      </c>
      <c r="Y18" s="53"/>
      <c r="Z18" s="54"/>
    </row>
    <row r="19" spans="1:26" s="47" customFormat="1" ht="47.25" customHeight="1">
      <c r="A19" s="158">
        <v>9</v>
      </c>
      <c r="B19" s="156" t="s">
        <v>118</v>
      </c>
      <c r="C19" s="115">
        <v>643042.2</v>
      </c>
      <c r="D19" s="115">
        <v>60509</v>
      </c>
      <c r="E19" s="147">
        <v>18873391</v>
      </c>
      <c r="F19" s="147">
        <v>122215</v>
      </c>
      <c r="G19" s="147">
        <v>138132</v>
      </c>
      <c r="H19" s="115">
        <v>84777</v>
      </c>
      <c r="I19" s="115">
        <v>398206</v>
      </c>
      <c r="J19" s="115">
        <v>170614</v>
      </c>
      <c r="K19" s="115">
        <f>E19+G19+F19+I19+H19+J19</f>
        <v>19787335</v>
      </c>
      <c r="L19" s="115">
        <v>28832714</v>
      </c>
      <c r="M19" s="148">
        <f>(C19-D19)/K19</f>
        <v>0.02943969968669353</v>
      </c>
      <c r="N19" s="148">
        <v>0.04</v>
      </c>
      <c r="O19" s="148" t="s">
        <v>66</v>
      </c>
      <c r="P19" s="148">
        <f>M19</f>
        <v>0.02943969968669353</v>
      </c>
      <c r="Q19" s="148" t="s">
        <v>66</v>
      </c>
      <c r="R19" s="152">
        <v>-0.9355399457521618</v>
      </c>
      <c r="S19" s="152">
        <v>19.57927971973494</v>
      </c>
      <c r="T19" s="152">
        <v>42.23093012485124</v>
      </c>
      <c r="U19" s="152">
        <v>29.73</v>
      </c>
      <c r="V19" s="115" t="str">
        <f>IF(T19&gt;U19,"ИӘ","ЖОҚ")</f>
        <v>ИӘ</v>
      </c>
      <c r="W19" s="152" t="s">
        <v>62</v>
      </c>
      <c r="X19" s="119" t="s">
        <v>66</v>
      </c>
      <c r="Y19" s="53"/>
      <c r="Z19" s="54"/>
    </row>
    <row r="20" spans="1:26" s="47" customFormat="1" ht="47.25" customHeight="1">
      <c r="A20" s="158">
        <v>10</v>
      </c>
      <c r="B20" s="156" t="s">
        <v>119</v>
      </c>
      <c r="C20" s="115">
        <v>1154634</v>
      </c>
      <c r="D20" s="115" t="s">
        <v>106</v>
      </c>
      <c r="E20" s="147">
        <v>17272478</v>
      </c>
      <c r="F20" s="147">
        <v>1127478</v>
      </c>
      <c r="G20" s="147">
        <v>364786</v>
      </c>
      <c r="H20" s="115">
        <v>754561</v>
      </c>
      <c r="I20" s="115">
        <v>187753</v>
      </c>
      <c r="J20" s="115">
        <v>233311</v>
      </c>
      <c r="K20" s="115">
        <f>E20+G20+F20+I20+H20+J20</f>
        <v>19940367</v>
      </c>
      <c r="L20" s="115">
        <v>54798752</v>
      </c>
      <c r="M20" s="148">
        <f>(C20-D20)/K20</f>
        <v>0.055336895253733295</v>
      </c>
      <c r="N20" s="148">
        <v>0.04</v>
      </c>
      <c r="O20" s="148" t="s">
        <v>61</v>
      </c>
      <c r="P20" s="148">
        <f>M20</f>
        <v>0.055336895253733295</v>
      </c>
      <c r="Q20" s="148" t="s">
        <v>61</v>
      </c>
      <c r="R20" s="152">
        <v>7.264635167564215</v>
      </c>
      <c r="S20" s="152">
        <v>27.05594648158116</v>
      </c>
      <c r="T20" s="152">
        <v>47.44729689316167</v>
      </c>
      <c r="U20" s="152">
        <v>29.73</v>
      </c>
      <c r="V20" s="115" t="str">
        <f>IF(T20&gt;U20,"ИӘ","ЖОҚ")</f>
        <v>ИӘ</v>
      </c>
      <c r="W20" s="152" t="s">
        <v>62</v>
      </c>
      <c r="X20" s="119" t="s">
        <v>61</v>
      </c>
      <c r="Y20" s="53"/>
      <c r="Z20" s="54"/>
    </row>
    <row r="21" spans="1:26" s="47" customFormat="1" ht="47.25" customHeight="1">
      <c r="A21" s="158">
        <v>11</v>
      </c>
      <c r="B21" s="156" t="s">
        <v>65</v>
      </c>
      <c r="C21" s="115">
        <v>1993101</v>
      </c>
      <c r="D21" s="115">
        <v>52411</v>
      </c>
      <c r="E21" s="147">
        <v>32867536</v>
      </c>
      <c r="F21" s="147">
        <v>360685</v>
      </c>
      <c r="G21" s="147">
        <v>450857</v>
      </c>
      <c r="H21" s="115">
        <v>630083</v>
      </c>
      <c r="I21" s="115">
        <v>182300</v>
      </c>
      <c r="J21" s="115">
        <v>265214</v>
      </c>
      <c r="K21" s="115">
        <f>E21+G21+F21+I21+H21+J21</f>
        <v>34756675</v>
      </c>
      <c r="L21" s="115">
        <v>56693204</v>
      </c>
      <c r="M21" s="148">
        <f>(C21-D21)/K21</f>
        <v>0.05583646882217588</v>
      </c>
      <c r="N21" s="148">
        <v>0.04</v>
      </c>
      <c r="O21" s="148" t="s">
        <v>61</v>
      </c>
      <c r="P21" s="148">
        <f>M21</f>
        <v>0.05583646882217588</v>
      </c>
      <c r="Q21" s="148" t="s">
        <v>61</v>
      </c>
      <c r="R21" s="152">
        <v>3.412245022709537</v>
      </c>
      <c r="S21" s="152">
        <v>13.538109514896114</v>
      </c>
      <c r="T21" s="152">
        <v>36.24444244684324</v>
      </c>
      <c r="U21" s="152">
        <v>29.73</v>
      </c>
      <c r="V21" s="115" t="str">
        <f>IF(T21&gt;U21,"ИӘ","ЖОҚ")</f>
        <v>ИӘ</v>
      </c>
      <c r="W21" s="152" t="s">
        <v>62</v>
      </c>
      <c r="X21" s="119" t="s">
        <v>61</v>
      </c>
      <c r="Y21" s="53"/>
      <c r="Z21" s="54"/>
    </row>
    <row r="22" spans="1:26" s="47" customFormat="1" ht="47.25" customHeight="1">
      <c r="A22" s="158">
        <v>12</v>
      </c>
      <c r="B22" s="156" t="s">
        <v>120</v>
      </c>
      <c r="C22" s="115">
        <v>2069886</v>
      </c>
      <c r="D22" s="115">
        <v>39440</v>
      </c>
      <c r="E22" s="147">
        <v>30749309</v>
      </c>
      <c r="F22" s="147">
        <v>121804</v>
      </c>
      <c r="G22" s="147">
        <v>377199</v>
      </c>
      <c r="H22" s="115">
        <v>207698</v>
      </c>
      <c r="I22" s="115">
        <v>261282</v>
      </c>
      <c r="J22" s="115">
        <v>269822</v>
      </c>
      <c r="K22" s="115">
        <f>E22+G22+F22+I22+H22+J22</f>
        <v>31987114</v>
      </c>
      <c r="L22" s="115">
        <v>52893740</v>
      </c>
      <c r="M22" s="148">
        <f>(C22-D22)/K22</f>
        <v>0.06347699889399212</v>
      </c>
      <c r="N22" s="148">
        <v>0.04</v>
      </c>
      <c r="O22" s="148" t="s">
        <v>61</v>
      </c>
      <c r="P22" s="148">
        <f>M22</f>
        <v>0.06347699889399212</v>
      </c>
      <c r="Q22" s="148" t="s">
        <v>61</v>
      </c>
      <c r="R22" s="152">
        <v>0.7893740052814291</v>
      </c>
      <c r="S22" s="152">
        <v>24.961252708164317</v>
      </c>
      <c r="T22" s="152">
        <v>50.35046752300409</v>
      </c>
      <c r="U22" s="152">
        <v>29.73</v>
      </c>
      <c r="V22" s="115" t="str">
        <f>IF(T22&gt;U22,"ИӘ","ЖОҚ")</f>
        <v>ИӘ</v>
      </c>
      <c r="W22" s="152" t="s">
        <v>62</v>
      </c>
      <c r="X22" s="119" t="s">
        <v>61</v>
      </c>
      <c r="Y22" s="53"/>
      <c r="Z22" s="54"/>
    </row>
    <row r="23" spans="1:26" s="47" customFormat="1" ht="47.25" customHeight="1">
      <c r="A23" s="158">
        <v>13</v>
      </c>
      <c r="B23" s="156" t="s">
        <v>121</v>
      </c>
      <c r="C23" s="115">
        <v>2071450</v>
      </c>
      <c r="D23" s="115">
        <v>70503</v>
      </c>
      <c r="E23" s="147">
        <v>30999750</v>
      </c>
      <c r="F23" s="147">
        <v>202969</v>
      </c>
      <c r="G23" s="147">
        <v>123264</v>
      </c>
      <c r="H23" s="115">
        <v>290374</v>
      </c>
      <c r="I23" s="115">
        <v>140358</v>
      </c>
      <c r="J23" s="115">
        <v>274520</v>
      </c>
      <c r="K23" s="115">
        <f>E23+G23+F23+I23+H23+J23</f>
        <v>32031235</v>
      </c>
      <c r="L23" s="115">
        <v>75352303</v>
      </c>
      <c r="M23" s="148">
        <f>(C23-D23)/K23</f>
        <v>0.062468618521889646</v>
      </c>
      <c r="N23" s="148">
        <v>0.04</v>
      </c>
      <c r="O23" s="148" t="s">
        <v>61</v>
      </c>
      <c r="P23" s="148">
        <f>M23</f>
        <v>0.062468618521889646</v>
      </c>
      <c r="Q23" s="148" t="s">
        <v>61</v>
      </c>
      <c r="R23" s="152">
        <v>5.506257977746953</v>
      </c>
      <c r="S23" s="152">
        <v>35.287059594840265</v>
      </c>
      <c r="T23" s="152">
        <v>55.73921100716368</v>
      </c>
      <c r="U23" s="152">
        <v>29.73</v>
      </c>
      <c r="V23" s="115" t="str">
        <f>IF(T23&gt;U23,"ИӘ","ЖОҚ")</f>
        <v>ИӘ</v>
      </c>
      <c r="W23" s="152" t="s">
        <v>62</v>
      </c>
      <c r="X23" s="119" t="s">
        <v>61</v>
      </c>
      <c r="Y23" s="53"/>
      <c r="Z23" s="54"/>
    </row>
    <row r="24" spans="1:26" s="47" customFormat="1" ht="47.25" customHeight="1">
      <c r="A24" s="162">
        <v>14</v>
      </c>
      <c r="B24" s="163" t="s">
        <v>64</v>
      </c>
      <c r="C24" s="124">
        <v>788392</v>
      </c>
      <c r="D24" s="124">
        <v>38414</v>
      </c>
      <c r="E24" s="164">
        <v>13325156</v>
      </c>
      <c r="F24" s="164">
        <v>492784</v>
      </c>
      <c r="G24" s="164">
        <v>368744</v>
      </c>
      <c r="H24" s="124">
        <v>192380</v>
      </c>
      <c r="I24" s="124">
        <v>66028.2923712</v>
      </c>
      <c r="J24" s="124">
        <v>0</v>
      </c>
      <c r="K24" s="124">
        <f>E24+G24+F24+I24+H24+J24</f>
        <v>14445092.2923712</v>
      </c>
      <c r="L24" s="124">
        <v>29570152</v>
      </c>
      <c r="M24" s="165">
        <f>(C24-D24)/K24</f>
        <v>0.05191922521644818</v>
      </c>
      <c r="N24" s="165">
        <v>0.04</v>
      </c>
      <c r="O24" s="165" t="s">
        <v>61</v>
      </c>
      <c r="P24" s="165">
        <f>M24</f>
        <v>0.05191922521644818</v>
      </c>
      <c r="Q24" s="165" t="s">
        <v>61</v>
      </c>
      <c r="R24" s="166">
        <v>10.25</v>
      </c>
      <c r="S24" s="166" t="s">
        <v>62</v>
      </c>
      <c r="T24" s="166" t="s">
        <v>62</v>
      </c>
      <c r="U24" s="166">
        <v>29.73</v>
      </c>
      <c r="V24" s="124" t="s">
        <v>62</v>
      </c>
      <c r="W24" s="166" t="s">
        <v>62</v>
      </c>
      <c r="X24" s="167" t="s">
        <v>61</v>
      </c>
      <c r="Y24" s="53"/>
      <c r="Z24" s="54"/>
    </row>
    <row r="25" spans="1:24" s="57" customFormat="1" ht="47.25" customHeight="1">
      <c r="A25" s="168" t="s">
        <v>60</v>
      </c>
      <c r="B25" s="168"/>
      <c r="C25" s="139" t="s">
        <v>1</v>
      </c>
      <c r="D25" s="139" t="s">
        <v>1</v>
      </c>
      <c r="E25" s="139" t="s">
        <v>1</v>
      </c>
      <c r="F25" s="139" t="s">
        <v>1</v>
      </c>
      <c r="G25" s="139" t="s">
        <v>1</v>
      </c>
      <c r="H25" s="139" t="s">
        <v>1</v>
      </c>
      <c r="I25" s="139" t="s">
        <v>1</v>
      </c>
      <c r="J25" s="139" t="s">
        <v>1</v>
      </c>
      <c r="K25" s="139" t="s">
        <v>1</v>
      </c>
      <c r="L25" s="139" t="s">
        <v>1</v>
      </c>
      <c r="M25" s="139" t="s">
        <v>1</v>
      </c>
      <c r="N25" s="139" t="s">
        <v>1</v>
      </c>
      <c r="O25" s="139" t="s">
        <v>1</v>
      </c>
      <c r="P25" s="139" t="s">
        <v>1</v>
      </c>
      <c r="Q25" s="139" t="s">
        <v>1</v>
      </c>
      <c r="R25" s="143">
        <v>4.44</v>
      </c>
      <c r="S25" s="143">
        <v>22.19</v>
      </c>
      <c r="T25" s="143">
        <v>46.34</v>
      </c>
      <c r="U25" s="139" t="s">
        <v>1</v>
      </c>
      <c r="V25" s="139" t="s">
        <v>1</v>
      </c>
      <c r="W25" s="139" t="s">
        <v>1</v>
      </c>
      <c r="X25" s="139" t="s">
        <v>1</v>
      </c>
    </row>
    <row r="26" spans="1:24" s="57" customFormat="1" ht="47.25" customHeight="1">
      <c r="A26" s="159" t="s">
        <v>59</v>
      </c>
      <c r="B26" s="159"/>
      <c r="C26" s="160" t="s">
        <v>1</v>
      </c>
      <c r="D26" s="160" t="s">
        <v>1</v>
      </c>
      <c r="E26" s="160" t="s">
        <v>1</v>
      </c>
      <c r="F26" s="160" t="s">
        <v>1</v>
      </c>
      <c r="G26" s="160" t="s">
        <v>1</v>
      </c>
      <c r="H26" s="160" t="s">
        <v>1</v>
      </c>
      <c r="I26" s="160" t="s">
        <v>1</v>
      </c>
      <c r="J26" s="160" t="s">
        <v>1</v>
      </c>
      <c r="K26" s="160" t="s">
        <v>1</v>
      </c>
      <c r="L26" s="160" t="s">
        <v>1</v>
      </c>
      <c r="M26" s="160" t="s">
        <v>1</v>
      </c>
      <c r="N26" s="160" t="s">
        <v>1</v>
      </c>
      <c r="O26" s="160" t="s">
        <v>1</v>
      </c>
      <c r="P26" s="160" t="s">
        <v>1</v>
      </c>
      <c r="Q26" s="160" t="s">
        <v>1</v>
      </c>
      <c r="R26" s="160" t="s">
        <v>1</v>
      </c>
      <c r="S26" s="160" t="s">
        <v>1</v>
      </c>
      <c r="T26" s="161">
        <v>42.47</v>
      </c>
      <c r="U26" s="160" t="s">
        <v>1</v>
      </c>
      <c r="V26" s="160" t="s">
        <v>1</v>
      </c>
      <c r="W26" s="160" t="s">
        <v>1</v>
      </c>
      <c r="X26" s="160" t="s">
        <v>1</v>
      </c>
    </row>
    <row r="27" spans="1:24" s="57" customFormat="1" ht="27" customHeight="1">
      <c r="A27" s="2" t="s">
        <v>58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4"/>
      <c r="N27" s="4"/>
      <c r="O27" s="4"/>
      <c r="P27" s="4"/>
      <c r="Q27" s="4"/>
      <c r="R27" s="58"/>
      <c r="S27" s="58"/>
      <c r="T27" s="58"/>
      <c r="U27" s="58"/>
      <c r="V27" s="58"/>
      <c r="W27" s="58"/>
      <c r="X27" s="58"/>
    </row>
    <row r="28" spans="19:24" ht="36" customHeight="1">
      <c r="S28" s="59">
        <v>1</v>
      </c>
      <c r="T28" s="5" t="s">
        <v>105</v>
      </c>
      <c r="U28" s="6"/>
      <c r="V28" s="6"/>
      <c r="W28" s="6"/>
      <c r="X28" s="7">
        <v>11</v>
      </c>
    </row>
    <row r="29" spans="19:24" ht="33.75" customHeight="1">
      <c r="S29" s="60"/>
      <c r="T29" s="8" t="s">
        <v>104</v>
      </c>
      <c r="U29" s="9"/>
      <c r="V29" s="9"/>
      <c r="W29" s="9"/>
      <c r="X29" s="10">
        <v>3</v>
      </c>
    </row>
    <row r="30" spans="19:24" ht="15.75" customHeight="1">
      <c r="S30" s="59">
        <v>2</v>
      </c>
      <c r="T30" s="11" t="s">
        <v>103</v>
      </c>
      <c r="U30" s="61"/>
      <c r="V30" s="61"/>
      <c r="W30" s="61"/>
      <c r="X30" s="7">
        <v>12</v>
      </c>
    </row>
    <row r="31" spans="19:24" ht="15.75" customHeight="1">
      <c r="S31" s="60"/>
      <c r="T31" s="12" t="s">
        <v>102</v>
      </c>
      <c r="U31" s="62"/>
      <c r="V31" s="62"/>
      <c r="W31" s="62"/>
      <c r="X31" s="10">
        <v>2</v>
      </c>
    </row>
    <row r="32" spans="19:24" ht="15.75" customHeight="1">
      <c r="S32" s="59">
        <v>3</v>
      </c>
      <c r="T32" s="11" t="s">
        <v>101</v>
      </c>
      <c r="U32" s="61"/>
      <c r="V32" s="61"/>
      <c r="W32" s="61"/>
      <c r="X32" s="7">
        <v>12</v>
      </c>
    </row>
    <row r="33" spans="19:24" ht="15.75" customHeight="1">
      <c r="S33" s="60"/>
      <c r="T33" s="12" t="s">
        <v>100</v>
      </c>
      <c r="U33" s="62"/>
      <c r="V33" s="62"/>
      <c r="W33" s="62"/>
      <c r="X33" s="10">
        <v>2</v>
      </c>
    </row>
  </sheetData>
  <sheetProtection/>
  <mergeCells count="72">
    <mergeCell ref="S32:S33"/>
    <mergeCell ref="T32:W32"/>
    <mergeCell ref="T33:W33"/>
    <mergeCell ref="O4:O5"/>
    <mergeCell ref="S28:S29"/>
    <mergeCell ref="T28:W28"/>
    <mergeCell ref="T29:W29"/>
    <mergeCell ref="S30:S31"/>
    <mergeCell ref="T30:W30"/>
    <mergeCell ref="T31:W31"/>
    <mergeCell ref="U4:U5"/>
    <mergeCell ref="V4:V5"/>
    <mergeCell ref="P4:P5"/>
    <mergeCell ref="Q4:Q5"/>
    <mergeCell ref="R4:R5"/>
    <mergeCell ref="S4:S5"/>
    <mergeCell ref="L4:L5"/>
    <mergeCell ref="M4:M5"/>
    <mergeCell ref="N4:N5"/>
    <mergeCell ref="T4:T5"/>
    <mergeCell ref="E4:E5"/>
    <mergeCell ref="J4:J5"/>
    <mergeCell ref="F4:I4"/>
    <mergeCell ref="K4:K5"/>
    <mergeCell ref="A1:X1"/>
    <mergeCell ref="A27:K27"/>
    <mergeCell ref="P7:P8"/>
    <mergeCell ref="P9:P10"/>
    <mergeCell ref="P11:P12"/>
    <mergeCell ref="P13:P14"/>
    <mergeCell ref="X7:X8"/>
    <mergeCell ref="X9:X10"/>
    <mergeCell ref="X11:X12"/>
    <mergeCell ref="X3:X5"/>
    <mergeCell ref="A25:B25"/>
    <mergeCell ref="A26:B26"/>
    <mergeCell ref="Q13:Q14"/>
    <mergeCell ref="V13:V14"/>
    <mergeCell ref="R13:R14"/>
    <mergeCell ref="S13:S14"/>
    <mergeCell ref="T13:T14"/>
    <mergeCell ref="U13:U14"/>
    <mergeCell ref="A9:A10"/>
    <mergeCell ref="A11:A12"/>
    <mergeCell ref="A13:A14"/>
    <mergeCell ref="X13:X14"/>
    <mergeCell ref="V9:V10"/>
    <mergeCell ref="V11:V12"/>
    <mergeCell ref="Q9:Q10"/>
    <mergeCell ref="Q11:Q12"/>
    <mergeCell ref="R11:R12"/>
    <mergeCell ref="S11:S12"/>
    <mergeCell ref="A3:A5"/>
    <mergeCell ref="A7:A8"/>
    <mergeCell ref="V7:V8"/>
    <mergeCell ref="Q7:Q8"/>
    <mergeCell ref="R3:V3"/>
    <mergeCell ref="C3:Q3"/>
    <mergeCell ref="R7:R8"/>
    <mergeCell ref="S7:S8"/>
    <mergeCell ref="T7:T8"/>
    <mergeCell ref="U7:U8"/>
    <mergeCell ref="W3:W5"/>
    <mergeCell ref="B3:B5"/>
    <mergeCell ref="T11:T12"/>
    <mergeCell ref="U11:U12"/>
    <mergeCell ref="R9:R10"/>
    <mergeCell ref="S9:S10"/>
    <mergeCell ref="T9:T10"/>
    <mergeCell ref="U9:U10"/>
    <mergeCell ref="C4:C5"/>
    <mergeCell ref="D4:D5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2008-07-28T13:02:42Z</dcterms:created>
  <dcterms:modified xsi:type="dcterms:W3CDTF">2019-06-10T10:25:58Z</dcterms:modified>
  <cp:category/>
  <cp:version/>
  <cp:contentType/>
  <cp:contentStatus/>
</cp:coreProperties>
</file>