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11"/>
  </bookViews>
  <sheets>
    <sheet name="01.01.13" sheetId="1" r:id="rId1"/>
    <sheet name="01.02.13" sheetId="2" r:id="rId2"/>
    <sheet name="01.03.13" sheetId="3" r:id="rId3"/>
    <sheet name="01.04.13" sheetId="4" r:id="rId4"/>
    <sheet name="01.05.13" sheetId="5" r:id="rId5"/>
    <sheet name="01.06.13" sheetId="6" r:id="rId6"/>
    <sheet name="01.07.13" sheetId="7" r:id="rId7"/>
    <sheet name="01.08.13" sheetId="8" r:id="rId8"/>
    <sheet name="01.09.13" sheetId="9" r:id="rId9"/>
    <sheet name="01.10.13" sheetId="10" r:id="rId10"/>
    <sheet name="01.11.13" sheetId="11" r:id="rId11"/>
    <sheet name="01.12.13" sheetId="12" r:id="rId12"/>
  </sheets>
  <definedNames>
    <definedName name="_xlnm.Print_Area" localSheetId="0">'01.01.13'!$A$9:$AC$30</definedName>
    <definedName name="_xlnm.Print_Area" localSheetId="1">'01.02.13'!$A$9:$AC$30</definedName>
    <definedName name="_xlnm.Print_Area" localSheetId="2">'01.03.13'!$A$1:$AC$35</definedName>
    <definedName name="_xlnm.Print_Area" localSheetId="3">'01.04.13'!$A$1:$AB$35</definedName>
    <definedName name="_xlnm.Print_Area" localSheetId="4">'01.05.13'!$A$1:$AB$35</definedName>
    <definedName name="_xlnm.Print_Area" localSheetId="5">'01.06.13'!$A$1:$AC$35</definedName>
    <definedName name="_xlnm.Print_Area" localSheetId="6">'01.07.13'!$A$1:$AC$35</definedName>
    <definedName name="_xlnm.Print_Area" localSheetId="7">'01.08.13'!$A$1:$AC$35</definedName>
    <definedName name="_xlnm.Print_Area" localSheetId="8">'01.09.13'!$A$1:$AC$34</definedName>
    <definedName name="_xlnm.Print_Area" localSheetId="9">'01.10.13'!$A$1:$AC$34</definedName>
    <definedName name="_xlnm.Print_Area" localSheetId="10">'01.11.13'!$A$1:$AC$34</definedName>
    <definedName name="_xlnm.Print_Area" localSheetId="11">'01.12.13'!$A$1:$AB$34</definedName>
  </definedNames>
  <calcPr fullCalcOnLoad="1"/>
</workbook>
</file>

<file path=xl/sharedStrings.xml><?xml version="1.0" encoding="utf-8"?>
<sst xmlns="http://schemas.openxmlformats.org/spreadsheetml/2006/main" count="1492" uniqueCount="99">
  <si>
    <t>(в тыс.тенге)</t>
  </si>
  <si>
    <t>№ п/п</t>
  </si>
  <si>
    <t>Наименование фонда</t>
  </si>
  <si>
    <t>Кредитный риск</t>
  </si>
  <si>
    <t>Рыночный риск</t>
  </si>
  <si>
    <t>Операционный риск</t>
  </si>
  <si>
    <t>Стоимость финансовых инструментов, взвешенных по степени риска (ВПА)</t>
  </si>
  <si>
    <t>Текущая стоимость пенсионных активов (до  взвешивания по степени риска) ТПА</t>
  </si>
  <si>
    <t>Специфичный процентный риск</t>
  </si>
  <si>
    <t>Общий процентный риск</t>
  </si>
  <si>
    <t>Валютный риск</t>
  </si>
  <si>
    <t>Фондовый риск</t>
  </si>
  <si>
    <t>* - накопительные пенсионные фонды, самостоятельно управляющие пенсионными активами.</t>
  </si>
  <si>
    <t>Достаточность собственного капитала К1</t>
  </si>
  <si>
    <t>Ликвидные и прочие активы</t>
  </si>
  <si>
    <t>Обязательства по балансу</t>
  </si>
  <si>
    <t>Коэффициент достаточности собственного капитала К1</t>
  </si>
  <si>
    <t>Установленный норматив</t>
  </si>
  <si>
    <t>Выполнение К1</t>
  </si>
  <si>
    <t>суммарный К1 НПФ и ООИУПА</t>
  </si>
  <si>
    <t>Суммарное выполнение К1</t>
  </si>
  <si>
    <t>Минимальное значение доходности К2
(60)</t>
  </si>
  <si>
    <t>Доля пенсионных активов к общей сумме ТПА</t>
  </si>
  <si>
    <t>-</t>
  </si>
  <si>
    <t>х</t>
  </si>
  <si>
    <t>Средневзвешенный коэффициент номинального дохода  по пенсионным активам НПФ</t>
  </si>
  <si>
    <t>Скорректированный средневзвешенный коэффициент номинального дохода  по пенсионным активам НПФ</t>
  </si>
  <si>
    <t>Резерв при отрицательном отклонении К2</t>
  </si>
  <si>
    <t xml:space="preserve"> АО "ООИУПА "Жетысу"</t>
  </si>
  <si>
    <t>АО "НПФ "Ұлар Үміт"</t>
  </si>
  <si>
    <t>Коэффициент номинального дохода К2 по умеренному инвестиционному портфелю</t>
  </si>
  <si>
    <t>Коэффициент номинального дохода К2 по консервативному инвестиционному портфелю</t>
  </si>
  <si>
    <t xml:space="preserve"> К2  за период январь 2009  года – январь 2012 года (36)</t>
  </si>
  <si>
    <t>К2   за период январь 2007 года – январь 2012 года (60)</t>
  </si>
  <si>
    <t>Выполнение К2</t>
  </si>
  <si>
    <t>ДА</t>
  </si>
  <si>
    <t>АО "НПФ ГРАНТУМ" (Дочерняя организация АО "Казкоммерцбанк")</t>
  </si>
  <si>
    <t>АО "НПФ "Атамекен" дочерняя организация АО "Нурбанк"</t>
  </si>
  <si>
    <t xml:space="preserve">АО "НПФ "ГНПФ" </t>
  </si>
  <si>
    <t xml:space="preserve"> АО "НПФ "НефтеГаз - Дем"</t>
  </si>
  <si>
    <t xml:space="preserve"> АО "НПФ "Астана"</t>
  </si>
  <si>
    <t xml:space="preserve">АО "Открытый НПФ "Отан" </t>
  </si>
  <si>
    <t>АО "НПФ "Капитал" -Дочерняя организация АО "Банк Центр Кредит"</t>
  </si>
  <si>
    <t>АО "НПФ "РЕСПУБЛИКА"</t>
  </si>
  <si>
    <t xml:space="preserve"> АО "ООИУПА "GRANTUM Asset Management" (дочерняя организация АО "Казкоммерцбанк") </t>
  </si>
  <si>
    <t xml:space="preserve"> АО "НПФ Народного Банка Казахстана, дочерняя организация АО Народный Банк Казахстана"</t>
  </si>
  <si>
    <t>К2  за период декабрь 2011 года – декабрь 2012 года (12)</t>
  </si>
  <si>
    <t xml:space="preserve"> К2  за период декабрь 2009  года – декабрь 2012 года (36)</t>
  </si>
  <si>
    <t>К2   за период декабрь 2007 года – декабрь 2012 года (60)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</si>
  <si>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января 2013 года</t>
  </si>
  <si>
    <t>К2   за период январь 2008 года – январь 2013 года (60)</t>
  </si>
  <si>
    <t xml:space="preserve"> К2  за период январь 2010  года – январь 2013 года (36)</t>
  </si>
  <si>
    <t>К2  за период январь 2012 года – январь 2013 года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</si>
  <si>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февраля 2013 года</t>
  </si>
  <si>
    <t>К2 за период февраль 2008 – февраль 2013 (60)</t>
  </si>
  <si>
    <t>К2 за период февраль 2010 – февраль 2013 (36)</t>
  </si>
  <si>
    <t>К2 за период февраль 2012 – февраль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</si>
  <si>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марта 2013 года</t>
  </si>
  <si>
    <t>К2 за период март 2008 – март 2013 (60)</t>
  </si>
  <si>
    <t>К2 за период март 2010 – март 2013 (36)</t>
  </si>
  <si>
    <t>К2 за период март 2012 – март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</si>
  <si>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апреля 2013 года</t>
  </si>
  <si>
    <t>К2 за период апрель 2008 – апрель 2013 (60)</t>
  </si>
  <si>
    <t>К2 за период апрель 2010 – апрель 2013 (36)</t>
  </si>
  <si>
    <t>К2 за период апрель 2012 – апрель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</si>
  <si>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мая 2013 года</t>
  </si>
  <si>
    <t>К2 за период май 2008 – май 2013 (60)</t>
  </si>
  <si>
    <t>К2 за период май 2010 – май 2013 (36)</t>
  </si>
  <si>
    <t>К2 за период май 2012 – май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</si>
  <si>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июня 2013 года</t>
  </si>
  <si>
    <t>К2 за период июнь 2008 – июнь 2013 (60)</t>
  </si>
  <si>
    <t>К2 за период июнь 2010 – июнь 2013 (36)</t>
  </si>
  <si>
    <t>К2 за период июнь 2012 – июнь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</si>
  <si>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июля 2013 года</t>
  </si>
  <si>
    <t>К2 за период июль 2008 – июль 2013 (60)</t>
  </si>
  <si>
    <t>К2 за период июль 2010 – июль 2013 (36)</t>
  </si>
  <si>
    <t>К2 за период июль 2012 – июль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</si>
  <si>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августа 2013 года</t>
  </si>
  <si>
    <t>К2 за период август 2008 – август 2013 (60)</t>
  </si>
  <si>
    <t>К2 за период август 2010 – август 2013 (36)</t>
  </si>
  <si>
    <t>К2 за период август 2012 – август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</si>
  <si>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сентября 2013 года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</si>
  <si>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октября 2013 года</t>
  </si>
  <si>
    <t xml:space="preserve"> ** пенсионные активы АО "ОНПФ "Отан" и АО "НПФ "Республика" переданы в АО "ЕНПФ"</t>
  </si>
  <si>
    <t>АО "НПФ "РЕСПУБЛИКА" **</t>
  </si>
  <si>
    <t>АО "НПФ "Капитал" -Дочерняя организация АО "Банк Центр Кредит"*</t>
  </si>
  <si>
    <t>АО "Открытый НПФ "Отан" **</t>
  </si>
  <si>
    <t xml:space="preserve"> АО "НПФ "Астана"*</t>
  </si>
  <si>
    <t xml:space="preserve"> АО "НПФ "НефтеГаз - Дем"*</t>
  </si>
  <si>
    <t xml:space="preserve"> АО "НПФ Народного Банка Казахстана, дочерняя организация АО Народный Банк Казахстана"*</t>
  </si>
  <si>
    <t>К2 за период октябрь 2008 – октябрь 2013 (60)</t>
  </si>
  <si>
    <t>К2 за период октябрь 2010 – октябрь 2013 (36)</t>
  </si>
  <si>
    <t>К2 за период октябрь 2012 – октябрь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</si>
  <si>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ноября 2013 года</t>
  </si>
  <si>
    <t>** пенсионные активы АО "ОНПФ "Отан", АО "НПФ "Республика" и АО "НПФ "Капитал"- ДО АО "Банк ЦентрКредит" переданы в АО "ЕНПФ"</t>
  </si>
  <si>
    <t>К2 за период ноябрь 2008 – ноябрь 2013 (60)</t>
  </si>
  <si>
    <t>К2 за период ноябрь 2010 – ноябрь 2013 (36)</t>
  </si>
  <si>
    <t>К2 за период ноябрь 2012 – ноябрь 2013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</si>
  <si>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декабря 2013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</si>
</sst>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#,##0.0000"/>
    <numFmt numFmtId="175" formatCode="#,##0.0"/>
    <numFmt numFmtId="176" formatCode="#,##0.000000"/>
  </numFmts>
  <fonts count="61">
    <font>
      <sz val="10"/>
      <name val="Arial Cyr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i/>
      <sz val="12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6"/>
      <color rgb="FF000000"/>
      <name val="Times New Roman"/>
      <family val="1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horizontal="left" vertical="top"/>
      <protection/>
    </xf>
    <xf numFmtId="0" fontId="35" fillId="0" borderId="0">
      <alignment horizontal="center" vertical="top"/>
      <protection/>
    </xf>
    <xf numFmtId="0" fontId="0" fillId="0" borderId="0">
      <alignment horizontal="center" vertical="center"/>
      <protection/>
    </xf>
    <xf numFmtId="0" fontId="35" fillId="0" borderId="0">
      <alignment horizontal="left" vertical="top"/>
      <protection/>
    </xf>
    <xf numFmtId="0" fontId="0" fillId="0" borderId="0">
      <alignment horizontal="right" vertical="top"/>
      <protection/>
    </xf>
    <xf numFmtId="0" fontId="36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7" fillId="0" borderId="0">
      <alignment horizontal="center" vertical="center"/>
      <protection/>
    </xf>
    <xf numFmtId="0" fontId="35" fillId="0" borderId="0">
      <alignment horizontal="center" vertical="top"/>
      <protection/>
    </xf>
    <xf numFmtId="0" fontId="35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top"/>
      <protection/>
    </xf>
    <xf numFmtId="0" fontId="37" fillId="0" borderId="0">
      <alignment horizontal="left" vertical="center"/>
      <protection/>
    </xf>
    <xf numFmtId="0" fontId="35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38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35" fillId="0" borderId="0">
      <alignment horizontal="center" vertical="top"/>
      <protection/>
    </xf>
    <xf numFmtId="0" fontId="38" fillId="0" borderId="0">
      <alignment horizontal="center" vertical="center"/>
      <protection/>
    </xf>
    <xf numFmtId="0" fontId="0" fillId="0" borderId="0">
      <alignment horizontal="center" vertical="center"/>
      <protection/>
    </xf>
    <xf numFmtId="0" fontId="36" fillId="0" borderId="0">
      <alignment horizontal="center" vertical="top"/>
      <protection/>
    </xf>
    <xf numFmtId="0" fontId="39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2" fillId="0" borderId="0">
      <alignment horizontal="right" vertical="center"/>
      <protection/>
    </xf>
    <xf numFmtId="0" fontId="40" fillId="0" borderId="0">
      <alignment horizontal="left" vertical="center"/>
      <protection/>
    </xf>
    <xf numFmtId="0" fontId="41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41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0" fillId="0" borderId="0">
      <alignment horizontal="center" vertical="center"/>
      <protection/>
    </xf>
    <xf numFmtId="0" fontId="35" fillId="0" borderId="0">
      <alignment horizontal="center" vertical="top"/>
      <protection/>
    </xf>
    <xf numFmtId="0" fontId="36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41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35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" fontId="28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8" fillId="0" borderId="10" xfId="102" applyFont="1" applyFill="1" applyBorder="1" applyAlignment="1" applyProtection="1">
      <alignment horizontal="center" vertical="center" wrapText="1"/>
      <protection/>
    </xf>
    <xf numFmtId="0" fontId="28" fillId="0" borderId="11" xfId="102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 wrapText="1"/>
    </xf>
    <xf numFmtId="2" fontId="28" fillId="0" borderId="13" xfId="0" applyNumberFormat="1" applyFont="1" applyFill="1" applyBorder="1" applyAlignment="1">
      <alignment horizontal="center" wrapText="1"/>
    </xf>
    <xf numFmtId="2" fontId="28" fillId="0" borderId="14" xfId="0" applyNumberFormat="1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102" applyFont="1" applyFill="1" applyBorder="1" applyAlignment="1" applyProtection="1">
      <alignment horizontal="center" vertical="center" wrapText="1"/>
      <protection/>
    </xf>
    <xf numFmtId="0" fontId="28" fillId="0" borderId="16" xfId="102" applyFont="1" applyFill="1" applyBorder="1" applyAlignment="1" applyProtection="1">
      <alignment horizontal="center" vertical="center" wrapText="1"/>
      <protection/>
    </xf>
    <xf numFmtId="0" fontId="28" fillId="0" borderId="17" xfId="102" applyFont="1" applyFill="1" applyBorder="1" applyAlignment="1" applyProtection="1">
      <alignment horizontal="center" vertical="center" wrapText="1"/>
      <protection/>
    </xf>
    <xf numFmtId="0" fontId="28" fillId="0" borderId="18" xfId="102" applyFont="1" applyFill="1" applyBorder="1" applyAlignment="1" applyProtection="1">
      <alignment horizontal="center" vertical="center" wrapText="1"/>
      <protection/>
    </xf>
    <xf numFmtId="0" fontId="28" fillId="0" borderId="19" xfId="102" applyFont="1" applyFill="1" applyBorder="1" applyAlignment="1" applyProtection="1">
      <alignment horizontal="center" vertical="center" wrapText="1"/>
      <protection/>
    </xf>
    <xf numFmtId="14" fontId="28" fillId="0" borderId="19" xfId="102" applyNumberFormat="1" applyFont="1" applyFill="1" applyBorder="1" applyAlignment="1" applyProtection="1">
      <alignment horizontal="center" vertical="center" wrapText="1"/>
      <protection/>
    </xf>
    <xf numFmtId="0" fontId="28" fillId="0" borderId="0" xfId="102" applyFont="1" applyFill="1" applyAlignment="1" applyProtection="1">
      <alignment horizontal="left" vertical="center" wrapText="1" indent="2"/>
      <protection/>
    </xf>
    <xf numFmtId="0" fontId="29" fillId="0" borderId="19" xfId="102" applyFont="1" applyFill="1" applyBorder="1" applyAlignment="1" applyProtection="1">
      <alignment horizontal="center" vertical="center" wrapText="1"/>
      <protection/>
    </xf>
    <xf numFmtId="0" fontId="29" fillId="0" borderId="12" xfId="102" applyFont="1" applyFill="1" applyBorder="1" applyAlignment="1" applyProtection="1">
      <alignment horizontal="center" vertical="center" wrapText="1"/>
      <protection/>
    </xf>
    <xf numFmtId="0" fontId="28" fillId="0" borderId="0" xfId="102" applyFont="1" applyFill="1" applyAlignment="1" applyProtection="1">
      <alignment horizontal="left" wrapText="1" indent="2"/>
      <protection/>
    </xf>
    <xf numFmtId="0" fontId="29" fillId="0" borderId="0" xfId="102" applyFont="1" applyFill="1" applyBorder="1" applyAlignment="1" applyProtection="1">
      <alignment horizontal="left" vertical="center" wrapText="1"/>
      <protection/>
    </xf>
    <xf numFmtId="172" fontId="29" fillId="0" borderId="0" xfId="100" applyNumberFormat="1" applyFont="1" applyFill="1" applyBorder="1" applyAlignment="1">
      <alignment horizontal="center" vertical="center" wrapText="1"/>
      <protection/>
    </xf>
    <xf numFmtId="173" fontId="28" fillId="0" borderId="0" xfId="100" applyNumberFormat="1" applyFont="1" applyFill="1" applyBorder="1" applyAlignment="1">
      <alignment horizontal="center" wrapText="1"/>
      <protection/>
    </xf>
    <xf numFmtId="4" fontId="29" fillId="0" borderId="0" xfId="100" applyNumberFormat="1" applyFont="1" applyFill="1" applyBorder="1" applyAlignment="1">
      <alignment horizontal="center" vertical="center" wrapText="1"/>
      <protection/>
    </xf>
    <xf numFmtId="173" fontId="29" fillId="0" borderId="0" xfId="100" applyNumberFormat="1" applyFont="1" applyFill="1" applyBorder="1" applyAlignment="1">
      <alignment horizontal="center" wrapText="1"/>
      <protection/>
    </xf>
    <xf numFmtId="2" fontId="29" fillId="0" borderId="0" xfId="102" applyNumberFormat="1" applyFont="1" applyFill="1" applyBorder="1" applyAlignment="1" applyProtection="1">
      <alignment horizontal="left" vertical="center"/>
      <protection/>
    </xf>
    <xf numFmtId="3" fontId="29" fillId="0" borderId="0" xfId="102" applyNumberFormat="1" applyFont="1" applyFill="1" applyBorder="1" applyAlignment="1" applyProtection="1">
      <alignment horizontal="left" vertical="center" wrapText="1"/>
      <protection/>
    </xf>
    <xf numFmtId="3" fontId="29" fillId="0" borderId="0" xfId="100" applyNumberFormat="1" applyFont="1" applyFill="1" applyBorder="1" applyAlignment="1">
      <alignment horizontal="center" vertical="center" wrapText="1"/>
      <protection/>
    </xf>
    <xf numFmtId="173" fontId="28" fillId="0" borderId="0" xfId="100" applyNumberFormat="1" applyFont="1" applyFill="1" applyBorder="1" applyAlignment="1">
      <alignment wrapText="1"/>
      <protection/>
    </xf>
    <xf numFmtId="0" fontId="29" fillId="0" borderId="0" xfId="0" applyFont="1" applyFill="1" applyBorder="1" applyAlignment="1">
      <alignment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176" fontId="29" fillId="0" borderId="0" xfId="0" applyNumberFormat="1" applyFont="1" applyFill="1" applyAlignment="1">
      <alignment/>
    </xf>
    <xf numFmtId="1" fontId="29" fillId="0" borderId="0" xfId="102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>
      <alignment/>
    </xf>
    <xf numFmtId="0" fontId="29" fillId="0" borderId="20" xfId="103" applyFont="1" applyFill="1" applyBorder="1" applyAlignment="1" applyProtection="1">
      <alignment horizontal="center" vertical="center" wrapText="1"/>
      <protection/>
    </xf>
    <xf numFmtId="0" fontId="28" fillId="0" borderId="20" xfId="101" applyNumberFormat="1" applyFont="1" applyFill="1" applyBorder="1" applyAlignment="1">
      <alignment horizontal="left" vertical="center" wrapText="1"/>
      <protection/>
    </xf>
    <xf numFmtId="3" fontId="29" fillId="0" borderId="20" xfId="103" applyNumberFormat="1" applyFont="1" applyFill="1" applyBorder="1" applyAlignment="1" applyProtection="1">
      <alignment horizontal="center" vertical="center" wrapText="1"/>
      <protection/>
    </xf>
    <xf numFmtId="172" fontId="29" fillId="0" borderId="20" xfId="101" applyNumberFormat="1" applyFont="1" applyFill="1" applyBorder="1" applyAlignment="1">
      <alignment horizontal="center" vertical="center" wrapText="1"/>
      <protection/>
    </xf>
    <xf numFmtId="172" fontId="29" fillId="0" borderId="20" xfId="101" applyNumberFormat="1" applyFont="1" applyFill="1" applyBorder="1" applyAlignment="1">
      <alignment horizontal="center" vertical="center" wrapText="1"/>
      <protection/>
    </xf>
    <xf numFmtId="3" fontId="29" fillId="0" borderId="20" xfId="103" applyNumberFormat="1" applyFont="1" applyFill="1" applyBorder="1" applyAlignment="1" applyProtection="1">
      <alignment horizontal="center" vertical="center" wrapText="1"/>
      <protection/>
    </xf>
    <xf numFmtId="2" fontId="30" fillId="0" borderId="20" xfId="47" applyNumberFormat="1" applyFont="1" applyFill="1" applyBorder="1" applyAlignment="1">
      <alignment horizontal="center" vertical="center" wrapText="1"/>
      <protection/>
    </xf>
    <xf numFmtId="0" fontId="59" fillId="0" borderId="20" xfId="53" applyFont="1" applyBorder="1" applyAlignment="1">
      <alignment horizontal="center" vertical="center" wrapText="1"/>
      <protection/>
    </xf>
    <xf numFmtId="4" fontId="59" fillId="0" borderId="20" xfId="53" applyNumberFormat="1" applyFont="1" applyFill="1" applyBorder="1" applyAlignment="1">
      <alignment horizontal="center" vertical="center" wrapText="1"/>
      <protection/>
    </xf>
    <xf numFmtId="3" fontId="29" fillId="0" borderId="20" xfId="102" applyNumberFormat="1" applyFont="1" applyFill="1" applyBorder="1" applyAlignment="1" applyProtection="1">
      <alignment horizontal="center" vertical="center" wrapText="1"/>
      <protection/>
    </xf>
    <xf numFmtId="0" fontId="29" fillId="0" borderId="21" xfId="103" applyFont="1" applyFill="1" applyBorder="1" applyAlignment="1" applyProtection="1">
      <alignment horizontal="center" vertical="center" wrapText="1"/>
      <protection/>
    </xf>
    <xf numFmtId="49" fontId="29" fillId="0" borderId="21" xfId="101" applyNumberFormat="1" applyFont="1" applyFill="1" applyBorder="1" applyAlignment="1">
      <alignment horizontal="left" vertical="center" wrapText="1"/>
      <protection/>
    </xf>
    <xf numFmtId="3" fontId="29" fillId="0" borderId="21" xfId="103" applyNumberFormat="1" applyFont="1" applyFill="1" applyBorder="1" applyAlignment="1" applyProtection="1">
      <alignment horizontal="center" vertical="center" wrapText="1"/>
      <protection/>
    </xf>
    <xf numFmtId="172" fontId="29" fillId="0" borderId="21" xfId="101" applyNumberFormat="1" applyFont="1" applyFill="1" applyBorder="1" applyAlignment="1">
      <alignment horizontal="center" vertical="center" wrapText="1"/>
      <protection/>
    </xf>
    <xf numFmtId="172" fontId="29" fillId="0" borderId="21" xfId="101" applyNumberFormat="1" applyFont="1" applyFill="1" applyBorder="1" applyAlignment="1">
      <alignment horizontal="center" vertical="center" wrapText="1"/>
      <protection/>
    </xf>
    <xf numFmtId="3" fontId="29" fillId="0" borderId="21" xfId="103" applyNumberFormat="1" applyFont="1" applyFill="1" applyBorder="1" applyAlignment="1" applyProtection="1">
      <alignment horizontal="center" vertical="center" wrapText="1"/>
      <protection/>
    </xf>
    <xf numFmtId="2" fontId="30" fillId="0" borderId="21" xfId="47" applyNumberFormat="1" applyFont="1" applyFill="1" applyBorder="1" applyAlignment="1">
      <alignment horizontal="center" vertical="center" wrapText="1"/>
      <protection/>
    </xf>
    <xf numFmtId="2" fontId="30" fillId="0" borderId="21" xfId="47" applyNumberFormat="1" applyFont="1" applyFill="1" applyBorder="1" applyAlignment="1" quotePrefix="1">
      <alignment horizontal="center" vertical="center" wrapText="1"/>
      <protection/>
    </xf>
    <xf numFmtId="0" fontId="59" fillId="0" borderId="21" xfId="53" applyFont="1" applyBorder="1" applyAlignment="1">
      <alignment horizontal="center" vertical="center" wrapText="1"/>
      <protection/>
    </xf>
    <xf numFmtId="4" fontId="59" fillId="0" borderId="21" xfId="53" applyNumberFormat="1" applyFont="1" applyFill="1" applyBorder="1" applyAlignment="1">
      <alignment horizontal="center" vertical="center" wrapText="1"/>
      <protection/>
    </xf>
    <xf numFmtId="3" fontId="29" fillId="0" borderId="21" xfId="102" applyNumberFormat="1" applyFont="1" applyFill="1" applyBorder="1" applyAlignment="1" applyProtection="1">
      <alignment horizontal="center" vertical="center" wrapText="1"/>
      <protection/>
    </xf>
    <xf numFmtId="49" fontId="28" fillId="0" borderId="21" xfId="101" applyNumberFormat="1" applyFont="1" applyFill="1" applyBorder="1" applyAlignment="1">
      <alignment horizontal="left" vertical="center" wrapText="1"/>
      <protection/>
    </xf>
    <xf numFmtId="3" fontId="29" fillId="33" borderId="21" xfId="103" applyNumberFormat="1" applyFont="1" applyFill="1" applyBorder="1" applyAlignment="1" applyProtection="1">
      <alignment horizontal="center" vertical="center" wrapText="1"/>
      <protection/>
    </xf>
    <xf numFmtId="2" fontId="30" fillId="34" borderId="21" xfId="50" applyNumberFormat="1" applyFont="1" applyFill="1" applyBorder="1" applyAlignment="1" quotePrefix="1">
      <alignment horizontal="center" vertical="center" wrapText="1"/>
      <protection/>
    </xf>
    <xf numFmtId="2" fontId="30" fillId="0" borderId="21" xfId="50" applyNumberFormat="1" applyFont="1" applyFill="1" applyBorder="1" applyAlignment="1" quotePrefix="1">
      <alignment horizontal="center" vertical="center" wrapText="1"/>
      <protection/>
    </xf>
    <xf numFmtId="1" fontId="29" fillId="0" borderId="21" xfId="103" applyNumberFormat="1" applyFont="1" applyFill="1" applyBorder="1" applyAlignment="1" applyProtection="1">
      <alignment horizontal="center" vertical="center" wrapText="1"/>
      <protection/>
    </xf>
    <xf numFmtId="2" fontId="30" fillId="34" borderId="21" xfId="50" applyNumberFormat="1" applyFont="1" applyFill="1" applyBorder="1" applyAlignment="1" quotePrefix="1">
      <alignment horizontal="center" vertical="center" wrapText="1"/>
      <protection/>
    </xf>
    <xf numFmtId="2" fontId="30" fillId="0" borderId="21" xfId="50" applyNumberFormat="1" applyFont="1" applyFill="1" applyBorder="1" applyAlignment="1" quotePrefix="1">
      <alignment horizontal="center" vertical="center" wrapText="1"/>
      <protection/>
    </xf>
    <xf numFmtId="3" fontId="29" fillId="0" borderId="21" xfId="102" applyNumberFormat="1" applyFont="1" applyFill="1" applyBorder="1" applyAlignment="1" applyProtection="1">
      <alignment horizontal="center" vertical="center" wrapText="1"/>
      <protection/>
    </xf>
    <xf numFmtId="0" fontId="59" fillId="0" borderId="21" xfId="53" applyFont="1" applyBorder="1" applyAlignment="1">
      <alignment horizontal="center" vertical="center" wrapText="1"/>
      <protection/>
    </xf>
    <xf numFmtId="4" fontId="59" fillId="0" borderId="21" xfId="53" applyNumberFormat="1" applyFont="1" applyFill="1" applyBorder="1" applyAlignment="1">
      <alignment horizontal="center" vertical="center" wrapText="1"/>
      <protection/>
    </xf>
    <xf numFmtId="2" fontId="59" fillId="0" borderId="21" xfId="53" applyNumberFormat="1" applyFont="1" applyBorder="1" applyAlignment="1">
      <alignment horizontal="center" vertical="center" wrapText="1"/>
      <protection/>
    </xf>
    <xf numFmtId="1" fontId="29" fillId="0" borderId="22" xfId="103" applyNumberFormat="1" applyFont="1" applyFill="1" applyBorder="1" applyAlignment="1" applyProtection="1">
      <alignment horizontal="center" vertical="center" wrapText="1"/>
      <protection/>
    </xf>
    <xf numFmtId="49" fontId="29" fillId="0" borderId="22" xfId="101" applyNumberFormat="1" applyFont="1" applyFill="1" applyBorder="1" applyAlignment="1">
      <alignment horizontal="left" vertical="center" wrapText="1"/>
      <protection/>
    </xf>
    <xf numFmtId="3" fontId="29" fillId="0" borderId="22" xfId="103" applyNumberFormat="1" applyFont="1" applyFill="1" applyBorder="1" applyAlignment="1" applyProtection="1">
      <alignment horizontal="center" vertical="center" wrapText="1"/>
      <protection/>
    </xf>
    <xf numFmtId="3" fontId="29" fillId="33" borderId="22" xfId="103" applyNumberFormat="1" applyFont="1" applyFill="1" applyBorder="1" applyAlignment="1" applyProtection="1">
      <alignment horizontal="center" vertical="center" wrapText="1"/>
      <protection/>
    </xf>
    <xf numFmtId="172" fontId="29" fillId="0" borderId="22" xfId="101" applyNumberFormat="1" applyFont="1" applyFill="1" applyBorder="1" applyAlignment="1">
      <alignment horizontal="center" vertical="center" wrapText="1"/>
      <protection/>
    </xf>
    <xf numFmtId="2" fontId="30" fillId="34" borderId="22" xfId="50" applyNumberFormat="1" applyFont="1" applyFill="1" applyBorder="1" applyAlignment="1" quotePrefix="1">
      <alignment horizontal="center" vertical="center" wrapText="1"/>
      <protection/>
    </xf>
    <xf numFmtId="2" fontId="30" fillId="0" borderId="22" xfId="50" applyNumberFormat="1" applyFont="1" applyFill="1" applyBorder="1" applyAlignment="1" quotePrefix="1">
      <alignment horizontal="center" vertical="center" wrapText="1"/>
      <protection/>
    </xf>
    <xf numFmtId="3" fontId="29" fillId="0" borderId="22" xfId="102" applyNumberFormat="1" applyFont="1" applyFill="1" applyBorder="1" applyAlignment="1" applyProtection="1">
      <alignment horizontal="center" vertical="center" wrapText="1"/>
      <protection/>
    </xf>
    <xf numFmtId="0" fontId="59" fillId="0" borderId="22" xfId="53" applyFont="1" applyBorder="1" applyAlignment="1">
      <alignment horizontal="center" vertical="center" wrapText="1"/>
      <protection/>
    </xf>
    <xf numFmtId="4" fontId="59" fillId="0" borderId="22" xfId="53" applyNumberFormat="1" applyFont="1" applyFill="1" applyBorder="1" applyAlignment="1">
      <alignment horizontal="center" vertical="center" wrapText="1"/>
      <protection/>
    </xf>
    <xf numFmtId="0" fontId="29" fillId="0" borderId="20" xfId="103" applyFont="1" applyFill="1" applyBorder="1" applyAlignment="1" applyProtection="1">
      <alignment horizontal="left" vertical="center" wrapText="1"/>
      <protection/>
    </xf>
    <xf numFmtId="2" fontId="30" fillId="0" borderId="20" xfId="50" applyNumberFormat="1" applyFont="1" applyFill="1" applyBorder="1" applyAlignment="1" quotePrefix="1">
      <alignment horizontal="center" vertical="center" wrapText="1"/>
      <protection/>
    </xf>
    <xf numFmtId="172" fontId="29" fillId="0" borderId="20" xfId="100" applyNumberFormat="1" applyFont="1" applyFill="1" applyBorder="1" applyAlignment="1">
      <alignment horizontal="center" vertical="center" wrapText="1"/>
      <protection/>
    </xf>
    <xf numFmtId="4" fontId="59" fillId="0" borderId="20" xfId="53" applyNumberFormat="1" applyFont="1" applyFill="1" applyBorder="1" applyAlignment="1">
      <alignment horizontal="center" vertical="center" wrapText="1"/>
      <protection/>
    </xf>
    <xf numFmtId="0" fontId="29" fillId="0" borderId="22" xfId="103" applyFont="1" applyFill="1" applyBorder="1" applyAlignment="1" applyProtection="1">
      <alignment horizontal="left" vertical="center" wrapText="1"/>
      <protection/>
    </xf>
    <xf numFmtId="172" fontId="29" fillId="0" borderId="22" xfId="100" applyNumberFormat="1" applyFont="1" applyFill="1" applyBorder="1" applyAlignment="1">
      <alignment horizontal="center" vertical="center" wrapText="1"/>
      <protection/>
    </xf>
    <xf numFmtId="174" fontId="29" fillId="0" borderId="20" xfId="101" applyNumberFormat="1" applyFont="1" applyFill="1" applyBorder="1" applyAlignment="1">
      <alignment horizontal="center" vertical="center" wrapText="1"/>
      <protection/>
    </xf>
    <xf numFmtId="0" fontId="59" fillId="0" borderId="20" xfId="53" applyFont="1" applyFill="1" applyBorder="1" applyAlignment="1">
      <alignment horizontal="center" vertical="center" wrapText="1"/>
      <protection/>
    </xf>
    <xf numFmtId="0" fontId="59" fillId="0" borderId="21" xfId="53" applyFont="1" applyFill="1" applyBorder="1" applyAlignment="1">
      <alignment horizontal="center" vertical="center" wrapText="1"/>
      <protection/>
    </xf>
    <xf numFmtId="0" fontId="59" fillId="0" borderId="21" xfId="53" applyFont="1" applyFill="1" applyBorder="1" applyAlignment="1">
      <alignment horizontal="center" vertical="center" wrapText="1"/>
      <protection/>
    </xf>
    <xf numFmtId="2" fontId="59" fillId="0" borderId="21" xfId="53" applyNumberFormat="1" applyFont="1" applyFill="1" applyBorder="1" applyAlignment="1">
      <alignment horizontal="center" vertical="center" wrapText="1"/>
      <protection/>
    </xf>
    <xf numFmtId="0" fontId="59" fillId="0" borderId="22" xfId="53" applyFont="1" applyFill="1" applyBorder="1" applyAlignment="1">
      <alignment horizontal="center" vertical="center" wrapText="1"/>
      <protection/>
    </xf>
    <xf numFmtId="2" fontId="31" fillId="0" borderId="20" xfId="50" applyNumberFormat="1" applyFont="1" applyFill="1" applyBorder="1" applyAlignment="1" quotePrefix="1">
      <alignment horizontal="center" vertical="center" wrapText="1"/>
      <protection/>
    </xf>
    <xf numFmtId="4" fontId="60" fillId="0" borderId="20" xfId="53" applyNumberFormat="1" applyFont="1" applyFill="1" applyBorder="1" applyAlignment="1">
      <alignment horizontal="center" vertical="center" wrapText="1"/>
      <protection/>
    </xf>
    <xf numFmtId="4" fontId="60" fillId="0" borderId="22" xfId="53" applyNumberFormat="1" applyFont="1" applyFill="1" applyBorder="1" applyAlignment="1">
      <alignment horizontal="center" vertical="center" wrapText="1"/>
      <protection/>
    </xf>
    <xf numFmtId="2" fontId="59" fillId="0" borderId="20" xfId="53" applyNumberFormat="1" applyFont="1" applyFill="1" applyBorder="1" applyAlignment="1">
      <alignment horizontal="center" vertical="center" wrapText="1"/>
      <protection/>
    </xf>
    <xf numFmtId="2" fontId="30" fillId="0" borderId="20" xfId="48" applyNumberFormat="1" applyFont="1" applyFill="1" applyBorder="1" applyAlignment="1">
      <alignment horizontal="center" vertical="center" wrapText="1"/>
      <protection/>
    </xf>
    <xf numFmtId="2" fontId="59" fillId="0" borderId="21" xfId="53" applyNumberFormat="1" applyFont="1" applyFill="1" applyBorder="1" applyAlignment="1">
      <alignment horizontal="center" vertical="center" wrapText="1"/>
      <protection/>
    </xf>
    <xf numFmtId="2" fontId="30" fillId="0" borderId="21" xfId="48" applyNumberFormat="1" applyFont="1" applyFill="1" applyBorder="1" applyAlignment="1">
      <alignment horizontal="center" vertical="center" wrapText="1"/>
      <protection/>
    </xf>
    <xf numFmtId="2" fontId="59" fillId="0" borderId="22" xfId="53" applyNumberFormat="1" applyFont="1" applyFill="1" applyBorder="1" applyAlignment="1">
      <alignment horizontal="center" vertical="center" wrapText="1"/>
      <protection/>
    </xf>
    <xf numFmtId="2" fontId="60" fillId="0" borderId="20" xfId="53" applyNumberFormat="1" applyFont="1" applyFill="1" applyBorder="1" applyAlignment="1">
      <alignment horizontal="center" vertical="center" wrapText="1"/>
      <protection/>
    </xf>
    <xf numFmtId="2" fontId="29" fillId="0" borderId="20" xfId="101" applyNumberFormat="1" applyFont="1" applyFill="1" applyBorder="1" applyAlignment="1">
      <alignment horizontal="center" vertical="center" wrapText="1"/>
      <protection/>
    </xf>
    <xf numFmtId="2" fontId="60" fillId="0" borderId="22" xfId="53" applyNumberFormat="1" applyFont="1" applyFill="1" applyBorder="1" applyAlignment="1">
      <alignment horizontal="center" vertical="center" wrapText="1"/>
      <protection/>
    </xf>
    <xf numFmtId="2" fontId="29" fillId="0" borderId="22" xfId="101" applyNumberFormat="1" applyFont="1" applyFill="1" applyBorder="1" applyAlignment="1">
      <alignment horizontal="center" vertical="center" wrapText="1"/>
      <protection/>
    </xf>
    <xf numFmtId="1" fontId="29" fillId="0" borderId="23" xfId="103" applyNumberFormat="1" applyFont="1" applyFill="1" applyBorder="1" applyAlignment="1" applyProtection="1">
      <alignment horizontal="center" vertical="center" wrapText="1"/>
      <protection/>
    </xf>
    <xf numFmtId="49" fontId="29" fillId="0" borderId="23" xfId="101" applyNumberFormat="1" applyFont="1" applyFill="1" applyBorder="1" applyAlignment="1">
      <alignment horizontal="left" vertical="center" wrapText="1"/>
      <protection/>
    </xf>
    <xf numFmtId="3" fontId="29" fillId="0" borderId="23" xfId="103" applyNumberFormat="1" applyFont="1" applyFill="1" applyBorder="1" applyAlignment="1" applyProtection="1">
      <alignment horizontal="center" vertical="center" wrapText="1"/>
      <protection/>
    </xf>
    <xf numFmtId="172" fontId="29" fillId="0" borderId="23" xfId="101" applyNumberFormat="1" applyFont="1" applyFill="1" applyBorder="1" applyAlignment="1">
      <alignment horizontal="center" vertical="center" wrapText="1"/>
      <protection/>
    </xf>
    <xf numFmtId="2" fontId="30" fillId="0" borderId="23" xfId="50" applyNumberFormat="1" applyFont="1" applyFill="1" applyBorder="1" applyAlignment="1" quotePrefix="1">
      <alignment horizontal="center" vertical="center" wrapText="1"/>
      <protection/>
    </xf>
    <xf numFmtId="4" fontId="59" fillId="0" borderId="23" xfId="53" applyNumberFormat="1" applyFont="1" applyFill="1" applyBorder="1" applyAlignment="1">
      <alignment horizontal="center" vertical="center" wrapText="1"/>
      <protection/>
    </xf>
    <xf numFmtId="3" fontId="29" fillId="0" borderId="23" xfId="102" applyNumberFormat="1" applyFont="1" applyFill="1" applyBorder="1" applyAlignment="1" applyProtection="1">
      <alignment horizontal="center" vertical="center" wrapText="1"/>
      <protection/>
    </xf>
    <xf numFmtId="0" fontId="59" fillId="0" borderId="23" xfId="53" applyFont="1" applyFill="1" applyBorder="1" applyAlignment="1">
      <alignment horizontal="center" vertical="center" wrapText="1"/>
      <protection/>
    </xf>
    <xf numFmtId="2" fontId="59" fillId="0" borderId="20" xfId="54" applyNumberFormat="1" applyFont="1" applyFill="1" applyBorder="1" applyAlignment="1">
      <alignment horizontal="center" vertical="center" wrapText="1"/>
      <protection/>
    </xf>
    <xf numFmtId="0" fontId="59" fillId="0" borderId="20" xfId="54" applyFont="1" applyFill="1" applyBorder="1" applyAlignment="1">
      <alignment horizontal="center" vertical="center" wrapText="1"/>
      <protection/>
    </xf>
    <xf numFmtId="2" fontId="59" fillId="0" borderId="21" xfId="54" applyNumberFormat="1" applyFont="1" applyFill="1" applyBorder="1" applyAlignment="1">
      <alignment horizontal="center" vertical="center" wrapText="1"/>
      <protection/>
    </xf>
    <xf numFmtId="0" fontId="59" fillId="0" borderId="21" xfId="54" applyFont="1" applyFill="1" applyBorder="1" applyAlignment="1">
      <alignment horizontal="center" vertical="center" wrapText="1"/>
      <protection/>
    </xf>
    <xf numFmtId="4" fontId="59" fillId="0" borderId="21" xfId="54" applyNumberFormat="1" applyFont="1" applyFill="1" applyBorder="1" applyAlignment="1">
      <alignment horizontal="center" vertical="center" wrapText="1"/>
      <protection/>
    </xf>
    <xf numFmtId="2" fontId="30" fillId="0" borderId="21" xfId="51" applyNumberFormat="1" applyFont="1" applyFill="1" applyBorder="1" applyAlignment="1" quotePrefix="1">
      <alignment horizontal="center" vertical="center" wrapText="1"/>
      <protection/>
    </xf>
    <xf numFmtId="4" fontId="59" fillId="0" borderId="21" xfId="54" applyNumberFormat="1" applyFont="1" applyFill="1" applyBorder="1" applyAlignment="1">
      <alignment horizontal="center" vertical="center" wrapText="1"/>
      <protection/>
    </xf>
    <xf numFmtId="0" fontId="59" fillId="0" borderId="21" xfId="54" applyFont="1" applyFill="1" applyBorder="1" applyAlignment="1">
      <alignment horizontal="center" vertical="center" wrapText="1"/>
      <protection/>
    </xf>
    <xf numFmtId="4" fontId="60" fillId="0" borderId="22" xfId="54" applyNumberFormat="1" applyFont="1" applyFill="1" applyBorder="1" applyAlignment="1">
      <alignment horizontal="center" vertical="center" wrapText="1"/>
      <protection/>
    </xf>
    <xf numFmtId="2" fontId="30" fillId="0" borderId="23" xfId="51" applyNumberFormat="1" applyFont="1" applyFill="1" applyBorder="1" applyAlignment="1" quotePrefix="1">
      <alignment horizontal="center" vertical="center" wrapText="1"/>
      <protection/>
    </xf>
    <xf numFmtId="4" fontId="59" fillId="0" borderId="23" xfId="54" applyNumberFormat="1" applyFont="1" applyFill="1" applyBorder="1" applyAlignment="1">
      <alignment horizontal="center" vertical="center" wrapText="1"/>
      <protection/>
    </xf>
    <xf numFmtId="0" fontId="59" fillId="0" borderId="23" xfId="54" applyFont="1" applyFill="1" applyBorder="1" applyAlignment="1">
      <alignment horizontal="center" vertical="center" wrapText="1"/>
      <protection/>
    </xf>
    <xf numFmtId="2" fontId="31" fillId="0" borderId="20" xfId="51" applyNumberFormat="1" applyFont="1" applyFill="1" applyBorder="1" applyAlignment="1" quotePrefix="1">
      <alignment horizontal="center" vertical="center" wrapText="1"/>
      <protection/>
    </xf>
    <xf numFmtId="4" fontId="60" fillId="0" borderId="20" xfId="54" applyNumberFormat="1" applyFont="1" applyFill="1" applyBorder="1" applyAlignment="1">
      <alignment horizontal="center" vertical="center" wrapText="1"/>
      <protection/>
    </xf>
    <xf numFmtId="4" fontId="59" fillId="0" borderId="20" xfId="54" applyNumberFormat="1" applyFont="1" applyBorder="1" applyAlignment="1">
      <alignment horizontal="center" vertical="center" wrapText="1"/>
      <protection/>
    </xf>
    <xf numFmtId="4" fontId="59" fillId="0" borderId="20" xfId="54" applyNumberFormat="1" applyFont="1" applyFill="1" applyBorder="1" applyAlignment="1">
      <alignment horizontal="center" vertical="center" wrapText="1"/>
      <protection/>
    </xf>
    <xf numFmtId="4" fontId="59" fillId="0" borderId="21" xfId="54" applyNumberFormat="1" applyFont="1" applyBorder="1" applyAlignment="1">
      <alignment horizontal="center" vertical="center" wrapText="1"/>
      <protection/>
    </xf>
    <xf numFmtId="2" fontId="30" fillId="34" borderId="21" xfId="49" applyNumberFormat="1" applyFont="1" applyFill="1" applyBorder="1" applyAlignment="1" quotePrefix="1">
      <alignment horizontal="center" vertical="center" wrapText="1"/>
      <protection/>
    </xf>
    <xf numFmtId="2" fontId="59" fillId="0" borderId="21" xfId="54" applyNumberFormat="1" applyFont="1" applyFill="1" applyBorder="1" applyAlignment="1">
      <alignment horizontal="center" vertical="center" wrapText="1"/>
      <protection/>
    </xf>
    <xf numFmtId="2" fontId="59" fillId="0" borderId="23" xfId="54" applyNumberFormat="1" applyFont="1" applyFill="1" applyBorder="1" applyAlignment="1">
      <alignment horizontal="center" vertical="center" wrapText="1"/>
      <protection/>
    </xf>
    <xf numFmtId="2" fontId="59" fillId="0" borderId="20" xfId="72" applyNumberFormat="1" applyFont="1" applyBorder="1" applyAlignment="1">
      <alignment horizontal="center" vertical="center" wrapText="1"/>
      <protection/>
    </xf>
    <xf numFmtId="2" fontId="29" fillId="0" borderId="21" xfId="0" applyNumberFormat="1" applyFont="1" applyBorder="1" applyAlignment="1">
      <alignment wrapText="1"/>
    </xf>
    <xf numFmtId="2" fontId="59" fillId="0" borderId="21" xfId="72" applyNumberFormat="1" applyFont="1" applyBorder="1" applyAlignment="1">
      <alignment horizontal="center" vertical="center" wrapText="1"/>
      <protection/>
    </xf>
    <xf numFmtId="2" fontId="29" fillId="0" borderId="21" xfId="0" applyNumberFormat="1" applyFont="1" applyBorder="1" applyAlignment="1">
      <alignment horizontal="center" vertical="center" wrapText="1"/>
    </xf>
    <xf numFmtId="2" fontId="59" fillId="0" borderId="21" xfId="72" applyNumberFormat="1" applyFont="1" applyBorder="1" applyAlignment="1">
      <alignment horizontal="center" vertical="center" wrapText="1"/>
      <protection/>
    </xf>
    <xf numFmtId="2" fontId="60" fillId="0" borderId="22" xfId="40" applyNumberFormat="1" applyFont="1" applyBorder="1" applyAlignment="1">
      <alignment horizontal="center" vertical="center" wrapText="1"/>
      <protection/>
    </xf>
    <xf numFmtId="2" fontId="59" fillId="0" borderId="23" xfId="72" applyNumberFormat="1" applyFont="1" applyBorder="1" applyAlignment="1">
      <alignment horizontal="center" vertical="center" wrapText="1"/>
      <protection/>
    </xf>
    <xf numFmtId="2" fontId="60" fillId="0" borderId="20" xfId="40" applyNumberFormat="1" applyFont="1" applyBorder="1" applyAlignment="1">
      <alignment horizontal="center" vertical="center" wrapText="1"/>
      <protection/>
    </xf>
    <xf numFmtId="0" fontId="59" fillId="0" borderId="20" xfId="72" applyFont="1" applyBorder="1" applyAlignment="1">
      <alignment horizontal="center" vertical="center" wrapText="1"/>
      <protection/>
    </xf>
    <xf numFmtId="0" fontId="59" fillId="0" borderId="21" xfId="72" applyFont="1" applyBorder="1" applyAlignment="1">
      <alignment horizontal="center" vertical="center" wrapText="1"/>
      <protection/>
    </xf>
    <xf numFmtId="0" fontId="29" fillId="0" borderId="21" xfId="0" applyFont="1" applyBorder="1" applyAlignment="1">
      <alignment horizontal="center" vertical="center" wrapText="1"/>
    </xf>
    <xf numFmtId="0" fontId="59" fillId="0" borderId="21" xfId="72" applyFont="1" applyBorder="1" applyAlignment="1">
      <alignment horizontal="center" vertical="center" wrapText="1"/>
      <protection/>
    </xf>
    <xf numFmtId="0" fontId="59" fillId="0" borderId="22" xfId="46" applyFont="1" applyBorder="1" applyAlignment="1" quotePrefix="1">
      <alignment horizontal="center" vertical="center" wrapText="1"/>
      <protection/>
    </xf>
    <xf numFmtId="0" fontId="59" fillId="0" borderId="22" xfId="75" applyFont="1" applyBorder="1" applyAlignment="1">
      <alignment horizontal="center" vertical="center" wrapText="1"/>
      <protection/>
    </xf>
    <xf numFmtId="0" fontId="59" fillId="0" borderId="23" xfId="72" applyFont="1" applyBorder="1" applyAlignment="1">
      <alignment horizontal="center" vertical="center" wrapText="1"/>
      <protection/>
    </xf>
    <xf numFmtId="0" fontId="59" fillId="0" borderId="20" xfId="75" applyFont="1" applyBorder="1" applyAlignment="1">
      <alignment horizontal="center" vertical="center" wrapText="1"/>
      <protection/>
    </xf>
    <xf numFmtId="2" fontId="59" fillId="0" borderId="20" xfId="75" applyNumberFormat="1" applyFont="1" applyBorder="1" applyAlignment="1">
      <alignment horizontal="center" vertical="center" wrapText="1"/>
      <protection/>
    </xf>
    <xf numFmtId="0" fontId="32" fillId="0" borderId="0" xfId="102" applyFont="1" applyFill="1" applyBorder="1" applyAlignment="1" applyProtection="1">
      <alignment horizontal="left" vertical="center" wrapText="1"/>
      <protection/>
    </xf>
    <xf numFmtId="2" fontId="32" fillId="0" borderId="0" xfId="102" applyNumberFormat="1" applyFont="1" applyFill="1" applyBorder="1" applyAlignment="1" applyProtection="1">
      <alignment horizontal="left" vertical="center"/>
      <protection/>
    </xf>
    <xf numFmtId="0" fontId="32" fillId="0" borderId="0" xfId="102" applyFont="1" applyFill="1" applyBorder="1" applyAlignment="1" applyProtection="1">
      <alignment horizontal="left" vertical="center" wrapText="1"/>
      <protection/>
    </xf>
    <xf numFmtId="3" fontId="32" fillId="0" borderId="0" xfId="102" applyNumberFormat="1" applyFont="1" applyFill="1" applyBorder="1" applyAlignment="1" applyProtection="1">
      <alignment horizontal="left" vertical="center" wrapText="1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0" xfId="34"/>
    <cellStyle name="S0 2" xfId="35"/>
    <cellStyle name="S0 3" xfId="36"/>
    <cellStyle name="S1" xfId="37"/>
    <cellStyle name="S1 2" xfId="38"/>
    <cellStyle name="S10" xfId="39"/>
    <cellStyle name="S10 2" xfId="40"/>
    <cellStyle name="S11" xfId="41"/>
    <cellStyle name="S2" xfId="42"/>
    <cellStyle name="S2 2" xfId="43"/>
    <cellStyle name="S2 3" xfId="44"/>
    <cellStyle name="S2 4" xfId="45"/>
    <cellStyle name="S2 5" xfId="46"/>
    <cellStyle name="S3" xfId="47"/>
    <cellStyle name="S3 2" xfId="48"/>
    <cellStyle name="S3 3" xfId="49"/>
    <cellStyle name="S3 6" xfId="50"/>
    <cellStyle name="S3 6 2" xfId="51"/>
    <cellStyle name="S4" xfId="52"/>
    <cellStyle name="S4 2" xfId="53"/>
    <cellStyle name="S4 2 2" xfId="54"/>
    <cellStyle name="S4 3" xfId="55"/>
    <cellStyle name="S4 4" xfId="56"/>
    <cellStyle name="S4 5" xfId="57"/>
    <cellStyle name="S4_капитал" xfId="58"/>
    <cellStyle name="S5" xfId="59"/>
    <cellStyle name="S5 2" xfId="60"/>
    <cellStyle name="S5 3" xfId="61"/>
    <cellStyle name="S5 4" xfId="62"/>
    <cellStyle name="S6" xfId="63"/>
    <cellStyle name="S6 2" xfId="64"/>
    <cellStyle name="S6 3" xfId="65"/>
    <cellStyle name="S6 4" xfId="66"/>
    <cellStyle name="S7" xfId="67"/>
    <cellStyle name="S7 2" xfId="68"/>
    <cellStyle name="S7 3" xfId="69"/>
    <cellStyle name="S8" xfId="70"/>
    <cellStyle name="S8 2" xfId="71"/>
    <cellStyle name="S8 3" xfId="72"/>
    <cellStyle name="S9" xfId="73"/>
    <cellStyle name="S9 2" xfId="74"/>
    <cellStyle name="S9 3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4 2" xfId="98"/>
    <cellStyle name="Обычный 5" xfId="99"/>
    <cellStyle name="Обычный_MIS PF" xfId="100"/>
    <cellStyle name="Обычный_MIS PF 2" xfId="101"/>
    <cellStyle name="Обычный_пруд ООиупа вых" xfId="102"/>
    <cellStyle name="Обычный_пруд ООиупа вых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6"/>
  <sheetViews>
    <sheetView zoomScale="70" zoomScaleNormal="70" zoomScaleSheetLayoutView="75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11" width="16.00390625" style="2" customWidth="1"/>
    <col min="12" max="12" width="18.75390625" style="2" customWidth="1"/>
    <col min="13" max="13" width="18.75390625" style="2" hidden="1" customWidth="1"/>
    <col min="14" max="14" width="18.125" style="2" customWidth="1"/>
    <col min="15" max="18" width="15.375" style="2" customWidth="1"/>
    <col min="19" max="19" width="15.00390625" style="2" customWidth="1"/>
    <col min="20" max="20" width="16.375" style="2" customWidth="1"/>
    <col min="21" max="23" width="15.00390625" style="2" customWidth="1"/>
    <col min="24" max="24" width="13.375" style="2" customWidth="1"/>
    <col min="25" max="25" width="18.25390625" style="2" customWidth="1"/>
    <col min="26" max="28" width="14.75390625" style="2" customWidth="1"/>
    <col min="29" max="29" width="14.25390625" style="2" customWidth="1"/>
    <col min="30" max="16384" width="9.125" style="2" customWidth="1"/>
  </cols>
  <sheetData>
    <row r="9" spans="1:29" ht="42" customHeight="1">
      <c r="A9" s="1" t="s">
        <v>49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T10" s="5"/>
      <c r="U10" s="5"/>
      <c r="Y10" s="5"/>
      <c r="Z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46</v>
      </c>
      <c r="U12" s="6" t="s">
        <v>47</v>
      </c>
      <c r="V12" s="6" t="s">
        <v>48</v>
      </c>
      <c r="W12" s="6" t="s">
        <v>21</v>
      </c>
      <c r="X12" s="6" t="s">
        <v>34</v>
      </c>
      <c r="Y12" s="6" t="s">
        <v>46</v>
      </c>
      <c r="Z12" s="6" t="s">
        <v>47</v>
      </c>
      <c r="AA12" s="6" t="s">
        <v>48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32</v>
      </c>
      <c r="V13" s="19" t="s">
        <v>33</v>
      </c>
      <c r="W13" s="19"/>
      <c r="X13" s="19"/>
      <c r="Y13" s="19"/>
      <c r="Z13" s="19" t="s">
        <v>32</v>
      </c>
      <c r="AA13" s="19" t="s">
        <v>33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3307433</v>
      </c>
      <c r="D15" s="46">
        <v>150014</v>
      </c>
      <c r="E15" s="46">
        <v>0</v>
      </c>
      <c r="F15" s="46">
        <v>173932750</v>
      </c>
      <c r="G15" s="46">
        <v>429630</v>
      </c>
      <c r="H15" s="46">
        <v>37672</v>
      </c>
      <c r="I15" s="46">
        <v>1303589</v>
      </c>
      <c r="J15" s="46">
        <v>3085227</v>
      </c>
      <c r="K15" s="46">
        <v>1155519</v>
      </c>
      <c r="L15" s="46">
        <f>F15+(G15+H15+I15+J15)*10+K15</f>
        <v>223649449</v>
      </c>
      <c r="M15" s="46" t="s">
        <v>24</v>
      </c>
      <c r="N15" s="46">
        <v>401551253</v>
      </c>
      <c r="O15" s="47">
        <f>(C15-(D15+E15))/L15</f>
        <v>0.014117714191193917</v>
      </c>
      <c r="P15" s="47">
        <f>0.04*0.3</f>
        <v>0.012</v>
      </c>
      <c r="Q15" s="47" t="str">
        <f>IF(O15&gt;P15,"ДА","НЕТ")</f>
        <v>ДА</v>
      </c>
      <c r="R15" s="48">
        <f>O15+O16</f>
        <v>0.05539359375108822</v>
      </c>
      <c r="S15" s="49" t="str">
        <f>IF(R15&gt;=0.04,"ДА","НЕТ")</f>
        <v>ДА</v>
      </c>
      <c r="T15" s="50" t="s">
        <v>23</v>
      </c>
      <c r="U15" s="50" t="s">
        <v>23</v>
      </c>
      <c r="V15" s="50" t="s">
        <v>23</v>
      </c>
      <c r="W15" s="50" t="s">
        <v>23</v>
      </c>
      <c r="X15" s="50" t="s">
        <v>23</v>
      </c>
      <c r="Y15" s="51">
        <v>1.71</v>
      </c>
      <c r="Z15" s="51">
        <v>5.88</v>
      </c>
      <c r="AA15" s="51">
        <v>8.3</v>
      </c>
      <c r="AB15" s="52">
        <v>21.15</v>
      </c>
      <c r="AC15" s="53" t="str">
        <f aca="true" t="shared" si="0" ref="AC15:AC26">IF(AA15&gt;AB15,"ДА","НЕТ")</f>
        <v>НЕТ</v>
      </c>
    </row>
    <row r="16" spans="1:29" s="23" customFormat="1" ht="45" customHeight="1">
      <c r="A16" s="54"/>
      <c r="B16" s="55" t="s">
        <v>29</v>
      </c>
      <c r="C16" s="56">
        <v>9378045</v>
      </c>
      <c r="D16" s="56">
        <v>147715</v>
      </c>
      <c r="E16" s="56">
        <v>0</v>
      </c>
      <c r="F16" s="56">
        <v>173932750</v>
      </c>
      <c r="G16" s="56">
        <v>429630</v>
      </c>
      <c r="H16" s="56">
        <v>37672</v>
      </c>
      <c r="I16" s="56">
        <v>1303589</v>
      </c>
      <c r="J16" s="56">
        <v>3085227</v>
      </c>
      <c r="K16" s="56">
        <v>1131347</v>
      </c>
      <c r="L16" s="56">
        <f aca="true" t="shared" si="1" ref="L16:L26">F16+(G16+H16+I16+J16)*10+K16</f>
        <v>223625277</v>
      </c>
      <c r="M16" s="56" t="e">
        <f>#REF!/#REF!*100</f>
        <v>#REF!</v>
      </c>
      <c r="N16" s="56">
        <v>401551253</v>
      </c>
      <c r="O16" s="57">
        <f>(C16-(D16+E16))/L16</f>
        <v>0.0412758795598943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60"/>
      <c r="U16" s="60"/>
      <c r="V16" s="60"/>
      <c r="W16" s="61"/>
      <c r="X16" s="61"/>
      <c r="Y16" s="62"/>
      <c r="Z16" s="62">
        <v>5.88</v>
      </c>
      <c r="AA16" s="62">
        <v>8.3</v>
      </c>
      <c r="AB16" s="63"/>
      <c r="AC16" s="64" t="str">
        <f t="shared" si="0"/>
        <v>ДА</v>
      </c>
    </row>
    <row r="17" spans="1:29" ht="48.75" customHeight="1">
      <c r="A17" s="54">
        <v>2</v>
      </c>
      <c r="B17" s="65" t="s">
        <v>44</v>
      </c>
      <c r="C17" s="56">
        <v>2262502</v>
      </c>
      <c r="D17" s="56">
        <v>12515</v>
      </c>
      <c r="E17" s="56">
        <v>0</v>
      </c>
      <c r="F17" s="56">
        <v>47864362</v>
      </c>
      <c r="G17" s="56">
        <v>1470349</v>
      </c>
      <c r="H17" s="56">
        <v>208116</v>
      </c>
      <c r="I17" s="56">
        <v>2164613</v>
      </c>
      <c r="J17" s="56">
        <v>673575</v>
      </c>
      <c r="K17" s="56">
        <v>409172</v>
      </c>
      <c r="L17" s="56">
        <f t="shared" si="1"/>
        <v>93440064</v>
      </c>
      <c r="M17" s="66" t="s">
        <v>24</v>
      </c>
      <c r="N17" s="56">
        <v>305014344</v>
      </c>
      <c r="O17" s="57">
        <f aca="true" t="shared" si="2" ref="O17:O26">(C17-(D17+E17))/L17</f>
        <v>0.02407946766817283</v>
      </c>
      <c r="P17" s="57">
        <f>0.04*0.2</f>
        <v>0.008</v>
      </c>
      <c r="Q17" s="57" t="str">
        <f>IF(O17&gt;P17,"ДА","НЕТ")</f>
        <v>ДА</v>
      </c>
      <c r="R17" s="58">
        <f>O17+O18</f>
        <v>0.09462017381459313</v>
      </c>
      <c r="S17" s="59" t="str">
        <f>IF(R17&gt;=0.04,"ДА","НЕТ")</f>
        <v>ДА</v>
      </c>
      <c r="T17" s="67">
        <v>3.75</v>
      </c>
      <c r="U17" s="67">
        <v>16.77</v>
      </c>
      <c r="V17" s="67">
        <v>36.89</v>
      </c>
      <c r="W17" s="68">
        <v>19.71</v>
      </c>
      <c r="X17" s="64" t="s">
        <v>35</v>
      </c>
      <c r="Y17" s="62">
        <v>1.14</v>
      </c>
      <c r="Z17" s="62">
        <v>13.83</v>
      </c>
      <c r="AA17" s="62">
        <v>33.44</v>
      </c>
      <c r="AB17" s="63">
        <v>21.15</v>
      </c>
      <c r="AC17" s="64" t="str">
        <f t="shared" si="0"/>
        <v>ДА</v>
      </c>
    </row>
    <row r="18" spans="1:29" s="23" customFormat="1" ht="45" customHeight="1">
      <c r="A18" s="54"/>
      <c r="B18" s="55" t="s">
        <v>36</v>
      </c>
      <c r="C18" s="56">
        <v>6798141</v>
      </c>
      <c r="D18" s="56">
        <v>216901</v>
      </c>
      <c r="E18" s="56">
        <v>0</v>
      </c>
      <c r="F18" s="56">
        <v>47864361</v>
      </c>
      <c r="G18" s="56">
        <v>1470350</v>
      </c>
      <c r="H18" s="56">
        <v>208115</v>
      </c>
      <c r="I18" s="56">
        <v>2164613</v>
      </c>
      <c r="J18" s="56">
        <v>673574</v>
      </c>
      <c r="K18" s="56">
        <v>266172</v>
      </c>
      <c r="L18" s="56">
        <f t="shared" si="1"/>
        <v>93297053</v>
      </c>
      <c r="M18" s="56" t="e">
        <f>#REF!/#REF!*100</f>
        <v>#REF!</v>
      </c>
      <c r="N18" s="56">
        <v>305014344</v>
      </c>
      <c r="O18" s="57">
        <f t="shared" si="2"/>
        <v>0.0705407061464203</v>
      </c>
      <c r="P18" s="57">
        <f>0.04*0.8</f>
        <v>0.032</v>
      </c>
      <c r="Q18" s="57" t="str">
        <f>IF(O18&gt;P18,"ДА","НЕТ")</f>
        <v>ДА</v>
      </c>
      <c r="R18" s="58"/>
      <c r="S18" s="59"/>
      <c r="T18" s="67"/>
      <c r="U18" s="67">
        <v>16.77</v>
      </c>
      <c r="V18" s="67">
        <v>36.89</v>
      </c>
      <c r="W18" s="68"/>
      <c r="X18" s="64"/>
      <c r="Y18" s="62"/>
      <c r="Z18" s="62">
        <v>13.83</v>
      </c>
      <c r="AA18" s="62">
        <v>33.44</v>
      </c>
      <c r="AB18" s="63"/>
      <c r="AC18" s="64" t="str">
        <f t="shared" si="0"/>
        <v>ДА</v>
      </c>
    </row>
    <row r="19" spans="1:29" s="23" customFormat="1" ht="45" customHeight="1">
      <c r="A19" s="69">
        <v>3</v>
      </c>
      <c r="B19" s="55" t="s">
        <v>37</v>
      </c>
      <c r="C19" s="56">
        <v>3440463</v>
      </c>
      <c r="D19" s="56">
        <v>269170</v>
      </c>
      <c r="E19" s="56">
        <v>0</v>
      </c>
      <c r="F19" s="56">
        <v>37712498</v>
      </c>
      <c r="G19" s="56">
        <v>198829</v>
      </c>
      <c r="H19" s="56">
        <v>19207</v>
      </c>
      <c r="I19" s="56">
        <v>279177</v>
      </c>
      <c r="J19" s="56">
        <v>199386</v>
      </c>
      <c r="K19" s="56">
        <v>16735</v>
      </c>
      <c r="L19" s="56">
        <f t="shared" si="1"/>
        <v>44695223</v>
      </c>
      <c r="M19" s="66" t="e">
        <f>#REF!/#REF!*100</f>
        <v>#REF!</v>
      </c>
      <c r="N19" s="56">
        <v>92289724</v>
      </c>
      <c r="O19" s="57">
        <f t="shared" si="2"/>
        <v>0.07095373480964622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70">
        <v>1</v>
      </c>
      <c r="U19" s="70">
        <v>8.71</v>
      </c>
      <c r="V19" s="70">
        <v>23.92</v>
      </c>
      <c r="W19" s="71">
        <v>19.71</v>
      </c>
      <c r="X19" s="72" t="str">
        <f>IF(V19&gt;W19,"ДА","НЕТ")</f>
        <v>ДА</v>
      </c>
      <c r="Y19" s="73">
        <v>2.18</v>
      </c>
      <c r="Z19" s="73">
        <v>9.98</v>
      </c>
      <c r="AA19" s="73">
        <v>25.36</v>
      </c>
      <c r="AB19" s="74">
        <v>21.15</v>
      </c>
      <c r="AC19" s="72" t="str">
        <f t="shared" si="0"/>
        <v>ДА</v>
      </c>
    </row>
    <row r="20" spans="1:29" s="23" customFormat="1" ht="45" customHeight="1">
      <c r="A20" s="69">
        <v>4</v>
      </c>
      <c r="B20" s="55" t="s">
        <v>38</v>
      </c>
      <c r="C20" s="56">
        <v>23735110</v>
      </c>
      <c r="D20" s="56">
        <v>873900</v>
      </c>
      <c r="E20" s="56">
        <v>0</v>
      </c>
      <c r="F20" s="56">
        <v>123330969</v>
      </c>
      <c r="G20" s="56">
        <v>1783536</v>
      </c>
      <c r="H20" s="56">
        <v>553404</v>
      </c>
      <c r="I20" s="56">
        <v>5357671</v>
      </c>
      <c r="J20" s="56">
        <v>1043706</v>
      </c>
      <c r="K20" s="56">
        <v>1407881</v>
      </c>
      <c r="L20" s="56">
        <f t="shared" si="1"/>
        <v>212122020</v>
      </c>
      <c r="M20" s="66" t="e">
        <f>#REF!/#REF!*100</f>
        <v>#REF!</v>
      </c>
      <c r="N20" s="56">
        <v>624481287</v>
      </c>
      <c r="O20" s="57">
        <f t="shared" si="2"/>
        <v>0.10777386524982177</v>
      </c>
      <c r="P20" s="57">
        <v>0.04</v>
      </c>
      <c r="Q20" s="57" t="str">
        <f aca="true" t="shared" si="3" ref="Q20:Q26">IF(O20&gt;P20,"ДА","НЕТ")</f>
        <v>ДА</v>
      </c>
      <c r="R20" s="57" t="s">
        <v>24</v>
      </c>
      <c r="S20" s="57" t="s">
        <v>24</v>
      </c>
      <c r="T20" s="70">
        <v>5.09</v>
      </c>
      <c r="U20" s="70">
        <v>12.33</v>
      </c>
      <c r="V20" s="70">
        <v>27.37</v>
      </c>
      <c r="W20" s="71">
        <v>19.71</v>
      </c>
      <c r="X20" s="72" t="s">
        <v>35</v>
      </c>
      <c r="Y20" s="73">
        <v>2.63</v>
      </c>
      <c r="Z20" s="75">
        <v>9.7</v>
      </c>
      <c r="AA20" s="73">
        <v>24.39</v>
      </c>
      <c r="AB20" s="74">
        <v>21.15</v>
      </c>
      <c r="AC20" s="72" t="str">
        <f t="shared" si="0"/>
        <v>ДА</v>
      </c>
    </row>
    <row r="21" spans="1:29" s="23" customFormat="1" ht="47.25" customHeight="1">
      <c r="A21" s="69">
        <v>5</v>
      </c>
      <c r="B21" s="55" t="s">
        <v>45</v>
      </c>
      <c r="C21" s="56">
        <v>37099632</v>
      </c>
      <c r="D21" s="56">
        <v>996931</v>
      </c>
      <c r="E21" s="56">
        <v>0</v>
      </c>
      <c r="F21" s="56">
        <v>170269577</v>
      </c>
      <c r="G21" s="56">
        <v>1423710</v>
      </c>
      <c r="H21" s="56">
        <v>328783</v>
      </c>
      <c r="I21" s="56">
        <v>8518831</v>
      </c>
      <c r="J21" s="56">
        <v>1816875</v>
      </c>
      <c r="K21" s="56">
        <v>3432270</v>
      </c>
      <c r="L21" s="56">
        <f t="shared" si="1"/>
        <v>294583837</v>
      </c>
      <c r="M21" s="56" t="e">
        <f>#REF!/#REF!*100</f>
        <v>#REF!</v>
      </c>
      <c r="N21" s="56">
        <v>1062567591</v>
      </c>
      <c r="O21" s="57">
        <f t="shared" si="2"/>
        <v>0.12255492822574648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70">
        <v>3.93</v>
      </c>
      <c r="U21" s="70">
        <v>15.12</v>
      </c>
      <c r="V21" s="70">
        <v>29.92</v>
      </c>
      <c r="W21" s="71">
        <v>19.71</v>
      </c>
      <c r="X21" s="72" t="str">
        <f>IF(V21&gt;W20,"ДА","НЕТ")</f>
        <v>ДА</v>
      </c>
      <c r="Y21" s="73">
        <v>0.45</v>
      </c>
      <c r="Z21" s="73">
        <v>11.27</v>
      </c>
      <c r="AA21" s="73">
        <v>25.57</v>
      </c>
      <c r="AB21" s="74">
        <v>21.15</v>
      </c>
      <c r="AC21" s="72" t="str">
        <f t="shared" si="0"/>
        <v>ДА</v>
      </c>
    </row>
    <row r="22" spans="1:29" s="23" customFormat="1" ht="45" customHeight="1">
      <c r="A22" s="69">
        <v>6</v>
      </c>
      <c r="B22" s="55" t="s">
        <v>39</v>
      </c>
      <c r="C22" s="56">
        <v>2584094</v>
      </c>
      <c r="D22" s="56">
        <v>79895</v>
      </c>
      <c r="E22" s="56">
        <v>0</v>
      </c>
      <c r="F22" s="56">
        <v>33344109</v>
      </c>
      <c r="G22" s="56">
        <v>13086</v>
      </c>
      <c r="H22" s="56">
        <v>38810</v>
      </c>
      <c r="I22" s="56">
        <v>2</v>
      </c>
      <c r="J22" s="56">
        <v>80087</v>
      </c>
      <c r="K22" s="56">
        <v>133084</v>
      </c>
      <c r="L22" s="56">
        <f t="shared" si="1"/>
        <v>34797043</v>
      </c>
      <c r="M22" s="66" t="e">
        <f>#REF!/#REF!*100</f>
        <v>#REF!</v>
      </c>
      <c r="N22" s="56">
        <v>140969583</v>
      </c>
      <c r="O22" s="57">
        <f t="shared" si="2"/>
        <v>0.07196585640912075</v>
      </c>
      <c r="P22" s="57">
        <v>0.04</v>
      </c>
      <c r="Q22" s="57" t="str">
        <f t="shared" si="3"/>
        <v>ДА</v>
      </c>
      <c r="R22" s="57" t="s">
        <v>24</v>
      </c>
      <c r="S22" s="57" t="s">
        <v>24</v>
      </c>
      <c r="T22" s="70">
        <v>4.49</v>
      </c>
      <c r="U22" s="70">
        <v>16.49</v>
      </c>
      <c r="V22" s="70">
        <v>33.74</v>
      </c>
      <c r="W22" s="71">
        <v>19.71</v>
      </c>
      <c r="X22" s="72" t="str">
        <f>IF(V22&gt;W22,"ДА","НЕТ")</f>
        <v>ДА</v>
      </c>
      <c r="Y22" s="73">
        <v>3.03</v>
      </c>
      <c r="Z22" s="73">
        <v>14.85</v>
      </c>
      <c r="AA22" s="73">
        <v>31.87</v>
      </c>
      <c r="AB22" s="74">
        <v>21.15</v>
      </c>
      <c r="AC22" s="72" t="str">
        <f t="shared" si="0"/>
        <v>ДА</v>
      </c>
    </row>
    <row r="23" spans="1:29" s="23" customFormat="1" ht="45" customHeight="1">
      <c r="A23" s="69">
        <v>7</v>
      </c>
      <c r="B23" s="55" t="s">
        <v>40</v>
      </c>
      <c r="C23" s="56">
        <v>6482508</v>
      </c>
      <c r="D23" s="56">
        <v>205444</v>
      </c>
      <c r="E23" s="56">
        <v>0</v>
      </c>
      <c r="F23" s="56">
        <v>86671618</v>
      </c>
      <c r="G23" s="56">
        <v>1039931</v>
      </c>
      <c r="H23" s="56">
        <v>62452</v>
      </c>
      <c r="I23" s="56">
        <v>1097817</v>
      </c>
      <c r="J23" s="56">
        <v>699280</v>
      </c>
      <c r="K23" s="56">
        <v>321841</v>
      </c>
      <c r="L23" s="56">
        <f t="shared" si="1"/>
        <v>115988259</v>
      </c>
      <c r="M23" s="56" t="e">
        <f>#REF!/#REF!*100</f>
        <v>#REF!</v>
      </c>
      <c r="N23" s="56">
        <v>211848160</v>
      </c>
      <c r="O23" s="57">
        <f t="shared" si="2"/>
        <v>0.0541180982809648</v>
      </c>
      <c r="P23" s="57">
        <v>0.04</v>
      </c>
      <c r="Q23" s="57" t="str">
        <f t="shared" si="3"/>
        <v>ДА</v>
      </c>
      <c r="R23" s="57" t="s">
        <v>24</v>
      </c>
      <c r="S23" s="57" t="s">
        <v>24</v>
      </c>
      <c r="T23" s="70">
        <v>5.15</v>
      </c>
      <c r="U23" s="70">
        <v>21.88</v>
      </c>
      <c r="V23" s="70">
        <v>33.94</v>
      </c>
      <c r="W23" s="71">
        <v>19.71</v>
      </c>
      <c r="X23" s="72" t="str">
        <f>IF(V23&gt;W23,"ДА","НЕТ")</f>
        <v>ДА</v>
      </c>
      <c r="Y23" s="73">
        <v>1.95</v>
      </c>
      <c r="Z23" s="73">
        <v>18.18</v>
      </c>
      <c r="AA23" s="73">
        <v>29.87</v>
      </c>
      <c r="AB23" s="74">
        <v>21.15</v>
      </c>
      <c r="AC23" s="72" t="str">
        <f t="shared" si="0"/>
        <v>ДА</v>
      </c>
    </row>
    <row r="24" spans="1:29" s="23" customFormat="1" ht="45" customHeight="1">
      <c r="A24" s="69">
        <v>8</v>
      </c>
      <c r="B24" s="55" t="s">
        <v>41</v>
      </c>
      <c r="C24" s="56">
        <v>3112530</v>
      </c>
      <c r="D24" s="56">
        <v>3167773</v>
      </c>
      <c r="E24" s="56">
        <v>759616</v>
      </c>
      <c r="F24" s="56">
        <v>37421761</v>
      </c>
      <c r="G24" s="56">
        <v>324741</v>
      </c>
      <c r="H24" s="56">
        <v>28624</v>
      </c>
      <c r="I24" s="56">
        <v>163886</v>
      </c>
      <c r="J24" s="56">
        <v>543998</v>
      </c>
      <c r="K24" s="56">
        <v>24343</v>
      </c>
      <c r="L24" s="56">
        <f t="shared" si="1"/>
        <v>48058594</v>
      </c>
      <c r="M24" s="56" t="e">
        <f>#REF!/#REF!*100</f>
        <v>#REF!</v>
      </c>
      <c r="N24" s="56">
        <v>85480870</v>
      </c>
      <c r="O24" s="57">
        <f t="shared" si="2"/>
        <v>-0.016955531408180607</v>
      </c>
      <c r="P24" s="57">
        <v>0.04</v>
      </c>
      <c r="Q24" s="57" t="str">
        <f>IF(O24&gt;P24,"ДА","НЕТ")</f>
        <v>НЕТ</v>
      </c>
      <c r="R24" s="57" t="s">
        <v>24</v>
      </c>
      <c r="S24" s="57" t="s">
        <v>24</v>
      </c>
      <c r="T24" s="70">
        <v>2.76</v>
      </c>
      <c r="U24" s="70">
        <v>8.76</v>
      </c>
      <c r="V24" s="70">
        <v>16.16</v>
      </c>
      <c r="W24" s="71">
        <v>19.71</v>
      </c>
      <c r="X24" s="72" t="str">
        <f>IF(V24&gt;W24,"ДА","НЕТ")</f>
        <v>НЕТ</v>
      </c>
      <c r="Y24" s="75">
        <v>-0.6</v>
      </c>
      <c r="Z24" s="73">
        <v>5.21</v>
      </c>
      <c r="AA24" s="70">
        <v>12.37</v>
      </c>
      <c r="AB24" s="74">
        <v>21.15</v>
      </c>
      <c r="AC24" s="72" t="str">
        <f t="shared" si="0"/>
        <v>НЕТ</v>
      </c>
    </row>
    <row r="25" spans="1:29" s="23" customFormat="1" ht="45" customHeight="1">
      <c r="A25" s="69">
        <v>9</v>
      </c>
      <c r="B25" s="55" t="s">
        <v>42</v>
      </c>
      <c r="C25" s="56">
        <v>4224634</v>
      </c>
      <c r="D25" s="56">
        <v>29754</v>
      </c>
      <c r="E25" s="56">
        <v>0</v>
      </c>
      <c r="F25" s="56">
        <v>38032156</v>
      </c>
      <c r="G25" s="56">
        <v>554022</v>
      </c>
      <c r="H25" s="56">
        <v>90896</v>
      </c>
      <c r="I25" s="56">
        <v>380952</v>
      </c>
      <c r="J25" s="56">
        <v>153937</v>
      </c>
      <c r="K25" s="56">
        <v>246350</v>
      </c>
      <c r="L25" s="56">
        <f t="shared" si="1"/>
        <v>50076576</v>
      </c>
      <c r="M25" s="66" t="e">
        <f>#REF!/#REF!*100</f>
        <v>#REF!</v>
      </c>
      <c r="N25" s="56">
        <v>184610114</v>
      </c>
      <c r="O25" s="57">
        <f t="shared" si="2"/>
        <v>0.08376930563303689</v>
      </c>
      <c r="P25" s="57">
        <v>0.04</v>
      </c>
      <c r="Q25" s="57" t="str">
        <f t="shared" si="3"/>
        <v>ДА</v>
      </c>
      <c r="R25" s="57" t="s">
        <v>24</v>
      </c>
      <c r="S25" s="57" t="s">
        <v>24</v>
      </c>
      <c r="T25" s="70">
        <v>2.64</v>
      </c>
      <c r="U25" s="70">
        <v>13.42</v>
      </c>
      <c r="V25" s="70">
        <v>30.84</v>
      </c>
      <c r="W25" s="71">
        <v>19.71</v>
      </c>
      <c r="X25" s="72" t="str">
        <f>IF(V25&gt;W25,"ДА","НЕТ")</f>
        <v>ДА</v>
      </c>
      <c r="Y25" s="73">
        <v>1.52</v>
      </c>
      <c r="Z25" s="73">
        <v>12.19</v>
      </c>
      <c r="AA25" s="73">
        <v>29.41</v>
      </c>
      <c r="AB25" s="74">
        <v>21.15</v>
      </c>
      <c r="AC25" s="72" t="str">
        <f t="shared" si="0"/>
        <v>ДА</v>
      </c>
    </row>
    <row r="26" spans="1:29" s="23" customFormat="1" ht="45" customHeight="1">
      <c r="A26" s="76">
        <v>10</v>
      </c>
      <c r="B26" s="77" t="s">
        <v>43</v>
      </c>
      <c r="C26" s="78">
        <v>2198921</v>
      </c>
      <c r="D26" s="78">
        <v>78550</v>
      </c>
      <c r="E26" s="78">
        <v>0</v>
      </c>
      <c r="F26" s="78">
        <v>21040213</v>
      </c>
      <c r="G26" s="78">
        <v>434644</v>
      </c>
      <c r="H26" s="78">
        <v>64418</v>
      </c>
      <c r="I26" s="78">
        <v>62494</v>
      </c>
      <c r="J26" s="78">
        <v>494891</v>
      </c>
      <c r="K26" s="78">
        <v>0</v>
      </c>
      <c r="L26" s="78">
        <f t="shared" si="1"/>
        <v>31604683</v>
      </c>
      <c r="M26" s="79" t="e">
        <f>#REF!/#REF!*100</f>
        <v>#REF!</v>
      </c>
      <c r="N26" s="78">
        <v>79447924</v>
      </c>
      <c r="O26" s="80">
        <f t="shared" si="2"/>
        <v>0.06709040555793583</v>
      </c>
      <c r="P26" s="80">
        <v>0.04</v>
      </c>
      <c r="Q26" s="80" t="str">
        <f t="shared" si="3"/>
        <v>ДА</v>
      </c>
      <c r="R26" s="80" t="s">
        <v>24</v>
      </c>
      <c r="S26" s="80" t="s">
        <v>24</v>
      </c>
      <c r="T26" s="81">
        <v>3.56</v>
      </c>
      <c r="U26" s="81">
        <v>13.47</v>
      </c>
      <c r="V26" s="81">
        <v>38.88</v>
      </c>
      <c r="W26" s="82">
        <v>19.71</v>
      </c>
      <c r="X26" s="83" t="str">
        <f>IF(V26&gt;W26,"ДА","НЕТ")</f>
        <v>ДА</v>
      </c>
      <c r="Y26" s="84">
        <v>2.49</v>
      </c>
      <c r="Z26" s="84">
        <v>12.29</v>
      </c>
      <c r="AA26" s="84">
        <v>37.43</v>
      </c>
      <c r="AB26" s="85">
        <v>21.15</v>
      </c>
      <c r="AC26" s="83" t="str">
        <f t="shared" si="0"/>
        <v>ДА</v>
      </c>
    </row>
    <row r="27" spans="1:29" s="23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/>
      <c r="N27" s="46" t="s">
        <v>24</v>
      </c>
      <c r="O27" s="46" t="s">
        <v>24</v>
      </c>
      <c r="P27" s="47" t="s">
        <v>24</v>
      </c>
      <c r="Q27" s="47" t="s">
        <v>24</v>
      </c>
      <c r="R27" s="47" t="s">
        <v>24</v>
      </c>
      <c r="S27" s="47" t="s">
        <v>24</v>
      </c>
      <c r="T27" s="87">
        <v>4</v>
      </c>
      <c r="U27" s="87">
        <v>12.23</v>
      </c>
      <c r="V27" s="87">
        <v>23.48</v>
      </c>
      <c r="W27" s="88" t="s">
        <v>24</v>
      </c>
      <c r="X27" s="88" t="s">
        <v>24</v>
      </c>
      <c r="Y27" s="89">
        <v>1.75</v>
      </c>
      <c r="Z27" s="89">
        <v>9.91</v>
      </c>
      <c r="AA27" s="89">
        <v>20.83</v>
      </c>
      <c r="AB27" s="47" t="s">
        <v>24</v>
      </c>
      <c r="AC27" s="88" t="s">
        <v>24</v>
      </c>
    </row>
    <row r="28" spans="1:29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/>
      <c r="N28" s="78" t="s">
        <v>24</v>
      </c>
      <c r="O28" s="78" t="s">
        <v>24</v>
      </c>
      <c r="P28" s="80" t="s">
        <v>24</v>
      </c>
      <c r="Q28" s="80" t="s">
        <v>24</v>
      </c>
      <c r="R28" s="91" t="s">
        <v>24</v>
      </c>
      <c r="S28" s="91" t="s">
        <v>24</v>
      </c>
      <c r="T28" s="85" t="s">
        <v>24</v>
      </c>
      <c r="U28" s="85" t="s">
        <v>24</v>
      </c>
      <c r="V28" s="85">
        <v>28.16</v>
      </c>
      <c r="W28" s="91" t="s">
        <v>24</v>
      </c>
      <c r="X28" s="91" t="s">
        <v>24</v>
      </c>
      <c r="Y28" s="85" t="s">
        <v>24</v>
      </c>
      <c r="Z28" s="85" t="s">
        <v>24</v>
      </c>
      <c r="AA28" s="85">
        <v>24.88</v>
      </c>
      <c r="AB28" s="80" t="s">
        <v>24</v>
      </c>
      <c r="AC28" s="91" t="s">
        <v>24</v>
      </c>
    </row>
    <row r="29" spans="1:29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28"/>
      <c r="AC29" s="28"/>
    </row>
    <row r="30" spans="1:29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7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30"/>
      <c r="AA30" s="30"/>
      <c r="AB30" s="30"/>
      <c r="AC30" s="30"/>
    </row>
    <row r="31" spans="1:29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41"/>
      <c r="N31" s="27"/>
      <c r="O31" s="27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9"/>
      <c r="AA31" s="29"/>
      <c r="AB31" s="29"/>
      <c r="AC31" s="29"/>
    </row>
    <row r="32" ht="26.25" customHeight="1"/>
    <row r="33" spans="26:29" ht="15.75" customHeight="1">
      <c r="Z33" s="34"/>
      <c r="AA33" s="35"/>
      <c r="AB33" s="36"/>
      <c r="AC33" s="36"/>
    </row>
    <row r="35" ht="15.75">
      <c r="C35" s="43"/>
    </row>
    <row r="36" ht="15.75">
      <c r="C36" s="43"/>
    </row>
  </sheetData>
  <sheetProtection/>
  <mergeCells count="58">
    <mergeCell ref="A27:B27"/>
    <mergeCell ref="T15:T16"/>
    <mergeCell ref="U15:U16"/>
    <mergeCell ref="S17:S18"/>
    <mergeCell ref="A15:A16"/>
    <mergeCell ref="X17:X18"/>
    <mergeCell ref="T17:T18"/>
    <mergeCell ref="W15:W16"/>
    <mergeCell ref="U17:U18"/>
    <mergeCell ref="R17:R18"/>
    <mergeCell ref="W17:W18"/>
    <mergeCell ref="V17:V18"/>
    <mergeCell ref="A11:A13"/>
    <mergeCell ref="D12:D13"/>
    <mergeCell ref="A17:A18"/>
    <mergeCell ref="R12:R13"/>
    <mergeCell ref="P12:P13"/>
    <mergeCell ref="R15:R16"/>
    <mergeCell ref="S15:S16"/>
    <mergeCell ref="E12:E13"/>
    <mergeCell ref="W12:W13"/>
    <mergeCell ref="S12:S13"/>
    <mergeCell ref="O12:O13"/>
    <mergeCell ref="F12:F13"/>
    <mergeCell ref="V12:V13"/>
    <mergeCell ref="N12:N13"/>
    <mergeCell ref="U12:U13"/>
    <mergeCell ref="T12:T13"/>
    <mergeCell ref="AC17:AC18"/>
    <mergeCell ref="Z15:Z16"/>
    <mergeCell ref="AA15:AA16"/>
    <mergeCell ref="AB15:AB16"/>
    <mergeCell ref="Y12:Y13"/>
    <mergeCell ref="Z12:Z13"/>
    <mergeCell ref="AA12:AA13"/>
    <mergeCell ref="AB12:AB13"/>
    <mergeCell ref="AC12:AC13"/>
    <mergeCell ref="AC15:AC16"/>
    <mergeCell ref="Y17:Y18"/>
    <mergeCell ref="Z17:Z18"/>
    <mergeCell ref="AA17:AA18"/>
    <mergeCell ref="AB17:AB18"/>
    <mergeCell ref="L12:L13"/>
    <mergeCell ref="V15:V16"/>
    <mergeCell ref="Y15:Y16"/>
    <mergeCell ref="X12:X13"/>
    <mergeCell ref="Q12:Q13"/>
    <mergeCell ref="X15:X16"/>
    <mergeCell ref="A28:B28"/>
    <mergeCell ref="A30:L30"/>
    <mergeCell ref="A9:AC9"/>
    <mergeCell ref="B11:B13"/>
    <mergeCell ref="C11:S11"/>
    <mergeCell ref="T11:X11"/>
    <mergeCell ref="Y11:AC11"/>
    <mergeCell ref="C12:C13"/>
    <mergeCell ref="G12:J12"/>
    <mergeCell ref="K12:K13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7"/>
  <sheetViews>
    <sheetView zoomScale="82" zoomScaleNormal="82" zoomScaleSheetLayoutView="68" zoomScalePageLayoutView="0" workbookViewId="0" topLeftCell="A3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9.75390625" style="2" hidden="1" customWidth="1"/>
    <col min="14" max="14" width="18.125" style="2" customWidth="1"/>
    <col min="15" max="15" width="17.625" style="2" customWidth="1"/>
    <col min="16" max="16" width="18.375" style="2" customWidth="1"/>
    <col min="17" max="17" width="15.375" style="2" customWidth="1"/>
    <col min="18" max="18" width="16.875" style="2" customWidth="1"/>
    <col min="19" max="19" width="15.625" style="2" customWidth="1"/>
    <col min="20" max="22" width="16.25390625" style="2" customWidth="1"/>
    <col min="23" max="23" width="17.00390625" style="2" customWidth="1"/>
    <col min="24" max="24" width="13.375" style="2" customWidth="1"/>
    <col min="25" max="27" width="15.625" style="2" customWidth="1"/>
    <col min="28" max="28" width="17.25390625" style="2" customWidth="1"/>
    <col min="29" max="29" width="15.25390625" style="2" customWidth="1"/>
    <col min="30" max="16384" width="9.125" style="2" customWidth="1"/>
  </cols>
  <sheetData>
    <row r="9" spans="1:29" ht="42" customHeight="1">
      <c r="A9" s="1" t="s">
        <v>82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80</v>
      </c>
      <c r="U12" s="6" t="s">
        <v>79</v>
      </c>
      <c r="V12" s="6" t="s">
        <v>78</v>
      </c>
      <c r="W12" s="6" t="s">
        <v>21</v>
      </c>
      <c r="X12" s="6" t="s">
        <v>34</v>
      </c>
      <c r="Y12" s="6" t="s">
        <v>80</v>
      </c>
      <c r="Z12" s="6" t="s">
        <v>79</v>
      </c>
      <c r="AA12" s="6" t="s">
        <v>78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59</v>
      </c>
      <c r="V13" s="19" t="s">
        <v>58</v>
      </c>
      <c r="W13" s="19"/>
      <c r="X13" s="19"/>
      <c r="Y13" s="19"/>
      <c r="Z13" s="19" t="s">
        <v>59</v>
      </c>
      <c r="AA13" s="19" t="s">
        <v>58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6074559</v>
      </c>
      <c r="D15" s="46">
        <v>1274591</v>
      </c>
      <c r="E15" s="46">
        <v>0</v>
      </c>
      <c r="F15" s="46">
        <v>159261699</v>
      </c>
      <c r="G15" s="46">
        <v>854107</v>
      </c>
      <c r="H15" s="46">
        <v>62239</v>
      </c>
      <c r="I15" s="46">
        <v>1443817</v>
      </c>
      <c r="J15" s="46">
        <v>3384260</v>
      </c>
      <c r="K15" s="46">
        <v>109394</v>
      </c>
      <c r="L15" s="46">
        <f>F15+(G15+H15+I15+J15)*10+K15</f>
        <v>216815323</v>
      </c>
      <c r="M15" s="46" t="s">
        <v>24</v>
      </c>
      <c r="N15" s="46">
        <v>425253192</v>
      </c>
      <c r="O15" s="47">
        <f>(C15-(D15+E15))/L15</f>
        <v>0.022138509094211944</v>
      </c>
      <c r="P15" s="47">
        <f>0.04*0.3</f>
        <v>0.012</v>
      </c>
      <c r="Q15" s="47" t="str">
        <f>IF(O15&gt;P15,"ДА","НЕТ")</f>
        <v>ДА</v>
      </c>
      <c r="R15" s="48">
        <f>O15+O16</f>
        <v>0.07170377347266801</v>
      </c>
      <c r="S15" s="49" t="str">
        <f>IF(R15&gt;=0.04,"ДА","НЕТ")</f>
        <v>ДА</v>
      </c>
      <c r="T15" s="146" t="s">
        <v>23</v>
      </c>
      <c r="U15" s="146" t="s">
        <v>23</v>
      </c>
      <c r="V15" s="146" t="s">
        <v>23</v>
      </c>
      <c r="W15" s="146" t="s">
        <v>23</v>
      </c>
      <c r="X15" s="146" t="s">
        <v>23</v>
      </c>
      <c r="Y15" s="146">
        <v>2.9</v>
      </c>
      <c r="Z15" s="146">
        <v>7.3</v>
      </c>
      <c r="AA15" s="146">
        <v>18.31</v>
      </c>
      <c r="AB15" s="146">
        <v>16.09</v>
      </c>
      <c r="AC15" s="53" t="str">
        <f>IF(AA15&gt;AB15,"ДА","НЕТ")</f>
        <v>ДА</v>
      </c>
    </row>
    <row r="16" spans="1:29" s="23" customFormat="1" ht="45" customHeight="1">
      <c r="A16" s="54"/>
      <c r="B16" s="55" t="s">
        <v>29</v>
      </c>
      <c r="C16" s="56">
        <v>11955261</v>
      </c>
      <c r="D16" s="56">
        <v>1180009</v>
      </c>
      <c r="E16" s="56">
        <v>0</v>
      </c>
      <c r="F16" s="56">
        <v>159261699</v>
      </c>
      <c r="G16" s="56">
        <v>854107</v>
      </c>
      <c r="H16" s="56">
        <v>62239</v>
      </c>
      <c r="I16" s="56">
        <v>1443817</v>
      </c>
      <c r="J16" s="56">
        <v>3384260</v>
      </c>
      <c r="K16" s="56">
        <v>689300</v>
      </c>
      <c r="L16" s="56">
        <f>F16+(G16+H16+I16+J16)*10+K16</f>
        <v>217395229</v>
      </c>
      <c r="M16" s="56" t="e">
        <f>#REF!/#REF!*100</f>
        <v>#REF!</v>
      </c>
      <c r="N16" s="56">
        <v>425253192</v>
      </c>
      <c r="O16" s="57">
        <f>(C16-(D16+E16))/L16</f>
        <v>0.04956526437845607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147"/>
      <c r="U16" s="147"/>
      <c r="V16" s="147"/>
      <c r="W16" s="147"/>
      <c r="X16" s="147"/>
      <c r="Y16" s="147"/>
      <c r="Z16" s="148"/>
      <c r="AA16" s="147"/>
      <c r="AB16" s="148"/>
      <c r="AC16" s="64"/>
    </row>
    <row r="17" spans="1:29" ht="48.75" customHeight="1">
      <c r="A17" s="54">
        <v>2</v>
      </c>
      <c r="B17" s="65" t="s">
        <v>44</v>
      </c>
      <c r="C17" s="56">
        <v>3130315</v>
      </c>
      <c r="D17" s="56">
        <v>65057</v>
      </c>
      <c r="E17" s="56">
        <v>0</v>
      </c>
      <c r="F17" s="56">
        <v>57783080</v>
      </c>
      <c r="G17" s="56">
        <v>584232</v>
      </c>
      <c r="H17" s="56">
        <v>216261</v>
      </c>
      <c r="I17" s="56">
        <v>2484546</v>
      </c>
      <c r="J17" s="56">
        <v>693337</v>
      </c>
      <c r="K17" s="56">
        <v>390574</v>
      </c>
      <c r="L17" s="56">
        <f>F17+(G17+H17+I17+J17)*10+K17</f>
        <v>97957414</v>
      </c>
      <c r="M17" s="56" t="s">
        <v>24</v>
      </c>
      <c r="N17" s="56">
        <v>331995158</v>
      </c>
      <c r="O17" s="57">
        <f>(C17-(D17+E17))/L17</f>
        <v>0.03129174071500091</v>
      </c>
      <c r="P17" s="57">
        <f>0.04*0.2</f>
        <v>0.008</v>
      </c>
      <c r="Q17" s="57" t="str">
        <f>IF(O17&gt;P17,"ДА","НЕТ")</f>
        <v>ДА</v>
      </c>
      <c r="R17" s="58">
        <f>O17+O18</f>
        <v>0.11354468873844453</v>
      </c>
      <c r="S17" s="59" t="str">
        <f>IF(R17&gt;=0.04,"ДА","НЕТ")</f>
        <v>ДА</v>
      </c>
      <c r="T17" s="147">
        <v>4.17</v>
      </c>
      <c r="U17" s="147">
        <v>14.84</v>
      </c>
      <c r="V17" s="147">
        <v>36.82</v>
      </c>
      <c r="W17" s="147">
        <v>12.02</v>
      </c>
      <c r="X17" s="64" t="str">
        <f>IF(V17&gt;W17,"ДА","НЕТ")</f>
        <v>ДА</v>
      </c>
      <c r="Y17" s="147">
        <v>1.92</v>
      </c>
      <c r="Z17" s="147">
        <v>11.38</v>
      </c>
      <c r="AA17" s="147">
        <v>32.69</v>
      </c>
      <c r="AB17" s="147">
        <v>16.09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8531063</v>
      </c>
      <c r="D18" s="56">
        <v>473777</v>
      </c>
      <c r="E18" s="56">
        <v>0</v>
      </c>
      <c r="F18" s="56">
        <v>57783079</v>
      </c>
      <c r="G18" s="56">
        <v>584232</v>
      </c>
      <c r="H18" s="56">
        <v>216261</v>
      </c>
      <c r="I18" s="56">
        <v>2484546</v>
      </c>
      <c r="J18" s="56">
        <v>693337</v>
      </c>
      <c r="K18" s="56">
        <v>390574</v>
      </c>
      <c r="L18" s="56">
        <f>F18+(G18+H18+I18+J18)*10+K18</f>
        <v>97957413</v>
      </c>
      <c r="M18" s="56" t="e">
        <f>#REF!/#REF!*100</f>
        <v>#REF!</v>
      </c>
      <c r="N18" s="56">
        <v>331995158</v>
      </c>
      <c r="O18" s="57">
        <f>(C18-(D18+E18))/L18</f>
        <v>0.08225294802344361</v>
      </c>
      <c r="P18" s="57">
        <f>0.04*0.8</f>
        <v>0.032</v>
      </c>
      <c r="Q18" s="57" t="str">
        <f>IF(O18&gt;P18,"ДА","НЕТ")</f>
        <v>ДА</v>
      </c>
      <c r="R18" s="58"/>
      <c r="S18" s="59"/>
      <c r="T18" s="147"/>
      <c r="U18" s="147"/>
      <c r="V18" s="147"/>
      <c r="W18" s="147"/>
      <c r="X18" s="64"/>
      <c r="Y18" s="148"/>
      <c r="Z18" s="148"/>
      <c r="AA18" s="148"/>
      <c r="AB18" s="148"/>
      <c r="AC18" s="64"/>
    </row>
    <row r="19" spans="1:29" s="23" customFormat="1" ht="45" customHeight="1">
      <c r="A19" s="69">
        <v>3</v>
      </c>
      <c r="B19" s="55" t="s">
        <v>37</v>
      </c>
      <c r="C19" s="56">
        <v>4213387</v>
      </c>
      <c r="D19" s="56">
        <v>209600</v>
      </c>
      <c r="E19" s="56">
        <v>0</v>
      </c>
      <c r="F19" s="56">
        <v>39980491</v>
      </c>
      <c r="G19" s="56">
        <v>693933</v>
      </c>
      <c r="H19" s="56">
        <v>47664</v>
      </c>
      <c r="I19" s="56">
        <v>639305</v>
      </c>
      <c r="J19" s="56">
        <v>195957</v>
      </c>
      <c r="K19" s="56">
        <v>19937</v>
      </c>
      <c r="L19" s="56">
        <f>F19+(G19+H19+I19+J19)*10+K19</f>
        <v>55769018</v>
      </c>
      <c r="M19" s="56" t="e">
        <f>#REF!/#REF!*100</f>
        <v>#REF!</v>
      </c>
      <c r="N19" s="56">
        <v>98498243</v>
      </c>
      <c r="O19" s="57">
        <f>(C19-(D19+E19))/L19</f>
        <v>0.07179231665868673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149">
        <v>4.9</v>
      </c>
      <c r="U19" s="149">
        <v>9.2</v>
      </c>
      <c r="V19" s="149">
        <v>21.03</v>
      </c>
      <c r="W19" s="149">
        <v>12.02</v>
      </c>
      <c r="X19" s="72" t="str">
        <f>IF(V19&gt;W19,"ДА","НЕТ")</f>
        <v>ДА</v>
      </c>
      <c r="Y19" s="149">
        <v>4.47</v>
      </c>
      <c r="Z19" s="149">
        <v>9.92</v>
      </c>
      <c r="AA19" s="149">
        <v>21.83</v>
      </c>
      <c r="AB19" s="149">
        <v>16.09</v>
      </c>
      <c r="AC19" s="72" t="str">
        <f>IF(AA19&gt;AB19,"ДА","НЕТ")</f>
        <v>ДА</v>
      </c>
    </row>
    <row r="20" spans="1:29" s="23" customFormat="1" ht="53.25" customHeight="1">
      <c r="A20" s="69">
        <v>4</v>
      </c>
      <c r="B20" s="55" t="s">
        <v>45</v>
      </c>
      <c r="C20" s="56">
        <v>41588947</v>
      </c>
      <c r="D20" s="56">
        <v>1130115</v>
      </c>
      <c r="E20" s="56">
        <v>0</v>
      </c>
      <c r="F20" s="56">
        <v>165998744</v>
      </c>
      <c r="G20" s="56">
        <v>367665</v>
      </c>
      <c r="H20" s="56">
        <v>177706</v>
      </c>
      <c r="I20" s="56">
        <v>11210526</v>
      </c>
      <c r="J20" s="56">
        <v>1792973</v>
      </c>
      <c r="K20" s="56">
        <v>3085473</v>
      </c>
      <c r="L20" s="56">
        <f>F20+(G20+H20+I20+J20)*10+K20</f>
        <v>304572917</v>
      </c>
      <c r="M20" s="56" t="e">
        <f>#REF!/#REF!*100</f>
        <v>#REF!</v>
      </c>
      <c r="N20" s="56">
        <v>1181366061</v>
      </c>
      <c r="O20" s="57">
        <f>(C20-(D20+E20))/L20</f>
        <v>0.13283791743045886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149">
        <v>2.22</v>
      </c>
      <c r="U20" s="149">
        <v>10.38</v>
      </c>
      <c r="V20" s="149">
        <v>26.79</v>
      </c>
      <c r="W20" s="149">
        <v>12.02</v>
      </c>
      <c r="X20" s="72" t="str">
        <f>IF(V20&gt;W20,"ДА","НЕТ")</f>
        <v>ДА</v>
      </c>
      <c r="Y20" s="149">
        <v>4.46</v>
      </c>
      <c r="Z20" s="149">
        <v>10.46</v>
      </c>
      <c r="AA20" s="149">
        <v>26.87</v>
      </c>
      <c r="AB20" s="149">
        <v>16.09</v>
      </c>
      <c r="AC20" s="72" t="str">
        <f>IF(AA20&gt;AB20,"ДА","НЕТ")</f>
        <v>ДА</v>
      </c>
    </row>
    <row r="21" spans="1:29" s="23" customFormat="1" ht="45" customHeight="1">
      <c r="A21" s="69">
        <v>5</v>
      </c>
      <c r="B21" s="55" t="s">
        <v>39</v>
      </c>
      <c r="C21" s="56">
        <v>2915749</v>
      </c>
      <c r="D21" s="56">
        <v>34343</v>
      </c>
      <c r="E21" s="56">
        <v>0</v>
      </c>
      <c r="F21" s="56">
        <v>26567230</v>
      </c>
      <c r="G21" s="56">
        <v>877495</v>
      </c>
      <c r="H21" s="56">
        <v>68129</v>
      </c>
      <c r="I21" s="56">
        <v>480</v>
      </c>
      <c r="J21" s="56">
        <v>83159</v>
      </c>
      <c r="K21" s="56">
        <v>191366</v>
      </c>
      <c r="L21" s="56">
        <f>F21+(G21+H21+I21+J21)*10+K21</f>
        <v>37051226</v>
      </c>
      <c r="M21" s="56" t="e">
        <f>#REF!/#REF!*100</f>
        <v>#REF!</v>
      </c>
      <c r="N21" s="56">
        <v>153896746</v>
      </c>
      <c r="O21" s="57">
        <f>(C21-(D21+E21))/L21</f>
        <v>0.0777681688589738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149">
        <v>4.67</v>
      </c>
      <c r="U21" s="149">
        <v>15.22</v>
      </c>
      <c r="V21" s="149">
        <v>30.49</v>
      </c>
      <c r="W21" s="149">
        <v>12.02</v>
      </c>
      <c r="X21" s="72" t="str">
        <f>IF(V21&gt;W21,"ДА","НЕТ")</f>
        <v>ДА</v>
      </c>
      <c r="Y21" s="149">
        <v>1.5</v>
      </c>
      <c r="Z21" s="149">
        <v>12.82</v>
      </c>
      <c r="AA21" s="149">
        <v>27.77</v>
      </c>
      <c r="AB21" s="149">
        <v>16.09</v>
      </c>
      <c r="AC21" s="72" t="str">
        <f>IF(AA21&gt;AB21,"ДА","НЕТ")</f>
        <v>ДА</v>
      </c>
    </row>
    <row r="22" spans="1:29" s="23" customFormat="1" ht="45" customHeight="1">
      <c r="A22" s="69">
        <v>6</v>
      </c>
      <c r="B22" s="55" t="s">
        <v>40</v>
      </c>
      <c r="C22" s="56">
        <v>6190292</v>
      </c>
      <c r="D22" s="56">
        <v>199324</v>
      </c>
      <c r="E22" s="56">
        <v>0</v>
      </c>
      <c r="F22" s="56">
        <v>93702124</v>
      </c>
      <c r="G22" s="56">
        <v>1248883</v>
      </c>
      <c r="H22" s="56">
        <v>128059</v>
      </c>
      <c r="I22" s="56">
        <v>1364190</v>
      </c>
      <c r="J22" s="56">
        <v>564880</v>
      </c>
      <c r="K22" s="56">
        <v>350985</v>
      </c>
      <c r="L22" s="56">
        <f>F22+(G22+H22+I22+J22)*10+K22</f>
        <v>127113229</v>
      </c>
      <c r="M22" s="56" t="e">
        <f>#REF!/#REF!*100</f>
        <v>#REF!</v>
      </c>
      <c r="N22" s="56">
        <v>262539045</v>
      </c>
      <c r="O22" s="57">
        <f>(C22-(D22+E22))/L22</f>
        <v>0.047130955976265855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149">
        <v>5.15</v>
      </c>
      <c r="U22" s="149">
        <v>18.11</v>
      </c>
      <c r="V22" s="149">
        <v>31.4</v>
      </c>
      <c r="W22" s="149">
        <v>12.02</v>
      </c>
      <c r="X22" s="72" t="str">
        <f>IF(V22&gt;W22,"ДА","НЕТ")</f>
        <v>ДА</v>
      </c>
      <c r="Y22" s="149">
        <v>3.77</v>
      </c>
      <c r="Z22" s="149">
        <v>14.36</v>
      </c>
      <c r="AA22" s="149">
        <v>27.23</v>
      </c>
      <c r="AB22" s="149">
        <v>16.09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41</v>
      </c>
      <c r="C23" s="56">
        <v>354268</v>
      </c>
      <c r="D23" s="56">
        <v>11044</v>
      </c>
      <c r="E23" s="56">
        <v>793016</v>
      </c>
      <c r="F23" s="56">
        <v>35593950</v>
      </c>
      <c r="G23" s="56">
        <v>531008</v>
      </c>
      <c r="H23" s="56">
        <v>31731</v>
      </c>
      <c r="I23" s="56">
        <v>124672</v>
      </c>
      <c r="J23" s="56">
        <v>550573</v>
      </c>
      <c r="K23" s="56">
        <v>24343</v>
      </c>
      <c r="L23" s="56">
        <f>F23+(G23+H23+I23+J23)*10+K23</f>
        <v>47998133</v>
      </c>
      <c r="M23" s="56" t="e">
        <f>#REF!/#REF!*100</f>
        <v>#REF!</v>
      </c>
      <c r="N23" s="56">
        <v>89772912</v>
      </c>
      <c r="O23" s="57">
        <f>(C23-(D23+E23))/L23</f>
        <v>-0.009371031160732856</v>
      </c>
      <c r="P23" s="57">
        <v>0.04</v>
      </c>
      <c r="Q23" s="57" t="str">
        <f>IF(O23&gt;P23,"ДА","НЕТ")</f>
        <v>НЕТ</v>
      </c>
      <c r="R23" s="57" t="s">
        <v>24</v>
      </c>
      <c r="S23" s="57" t="s">
        <v>24</v>
      </c>
      <c r="T23" s="149">
        <v>8.63</v>
      </c>
      <c r="U23" s="149">
        <v>10.45</v>
      </c>
      <c r="V23" s="149">
        <v>17.04</v>
      </c>
      <c r="W23" s="149">
        <v>12.02</v>
      </c>
      <c r="X23" s="72" t="str">
        <f>IF(V23&gt;W23,"ДА","НЕТ")</f>
        <v>ДА</v>
      </c>
      <c r="Y23" s="149">
        <v>9.39</v>
      </c>
      <c r="Z23" s="149">
        <v>11.56</v>
      </c>
      <c r="AA23" s="149">
        <v>18.21</v>
      </c>
      <c r="AB23" s="149">
        <v>16.09</v>
      </c>
      <c r="AC23" s="72" t="str">
        <f>IF(AA23&gt;AB23,"ДА","НЕТ")</f>
        <v>ДА</v>
      </c>
    </row>
    <row r="24" spans="1:29" s="23" customFormat="1" ht="45" customHeight="1">
      <c r="A24" s="69">
        <v>8</v>
      </c>
      <c r="B24" s="55" t="s">
        <v>42</v>
      </c>
      <c r="C24" s="56">
        <v>5294933</v>
      </c>
      <c r="D24" s="56">
        <v>162431</v>
      </c>
      <c r="E24" s="56">
        <v>0</v>
      </c>
      <c r="F24" s="56">
        <v>46294806</v>
      </c>
      <c r="G24" s="56">
        <v>479894</v>
      </c>
      <c r="H24" s="56">
        <v>46616</v>
      </c>
      <c r="I24" s="56">
        <v>455216</v>
      </c>
      <c r="J24" s="56">
        <v>173548</v>
      </c>
      <c r="K24" s="56">
        <v>257436</v>
      </c>
      <c r="L24" s="56">
        <f>F24+(G24+H24+I24+J24)*10+K24</f>
        <v>58104982</v>
      </c>
      <c r="M24" s="56" t="e">
        <f>#REF!/#REF!*100</f>
        <v>#REF!</v>
      </c>
      <c r="N24" s="56">
        <v>203935595</v>
      </c>
      <c r="O24" s="57">
        <f>(C24-(D24+E24))/L24</f>
        <v>0.08833153067666384</v>
      </c>
      <c r="P24" s="57">
        <v>0.04</v>
      </c>
      <c r="Q24" s="57" t="str">
        <f>IF(O24&gt;P24,"ДА","НЕТ")</f>
        <v>ДА</v>
      </c>
      <c r="R24" s="57" t="s">
        <v>24</v>
      </c>
      <c r="S24" s="57" t="s">
        <v>24</v>
      </c>
      <c r="T24" s="149">
        <v>4.02</v>
      </c>
      <c r="U24" s="149">
        <v>12.98</v>
      </c>
      <c r="V24" s="149">
        <v>25.63</v>
      </c>
      <c r="W24" s="149">
        <v>12.02</v>
      </c>
      <c r="X24" s="72" t="str">
        <f>IF(V24&gt;W24,"ДА","НЕТ")</f>
        <v>ДА</v>
      </c>
      <c r="Y24" s="149">
        <v>3.73</v>
      </c>
      <c r="Z24" s="149">
        <v>11.32</v>
      </c>
      <c r="AA24" s="149">
        <v>23.79</v>
      </c>
      <c r="AB24" s="149">
        <v>16.09</v>
      </c>
      <c r="AC24" s="72" t="str">
        <f>IF(AA24&gt;AB24,"ДА","НЕТ")</f>
        <v>ДА</v>
      </c>
    </row>
    <row r="25" spans="1:29" s="23" customFormat="1" ht="45" customHeight="1">
      <c r="A25" s="110">
        <v>9</v>
      </c>
      <c r="B25" s="111" t="s">
        <v>43</v>
      </c>
      <c r="C25" s="112">
        <v>2567808</v>
      </c>
      <c r="D25" s="112">
        <v>20083</v>
      </c>
      <c r="E25" s="112">
        <v>0</v>
      </c>
      <c r="F25" s="112">
        <v>26232692</v>
      </c>
      <c r="G25" s="112">
        <v>558673</v>
      </c>
      <c r="H25" s="112">
        <v>67949</v>
      </c>
      <c r="I25" s="112">
        <v>90930</v>
      </c>
      <c r="J25" s="112">
        <v>508893</v>
      </c>
      <c r="K25" s="112">
        <v>0</v>
      </c>
      <c r="L25" s="112">
        <f>F25+(G25+H25+I25+J25)*10+K25</f>
        <v>38497142</v>
      </c>
      <c r="M25" s="112" t="e">
        <f>#REF!/#REF!*100</f>
        <v>#REF!</v>
      </c>
      <c r="N25" s="112">
        <v>82604212</v>
      </c>
      <c r="O25" s="113">
        <f>(C25-(D25+E25))/L25</f>
        <v>0.06617958808474665</v>
      </c>
      <c r="P25" s="113">
        <v>0.04</v>
      </c>
      <c r="Q25" s="113" t="str">
        <f>IF(O25&gt;P25,"ДА","НЕТ")</f>
        <v>ДА</v>
      </c>
      <c r="R25" s="113" t="s">
        <v>24</v>
      </c>
      <c r="S25" s="113" t="s">
        <v>24</v>
      </c>
      <c r="T25" s="152">
        <v>3.82</v>
      </c>
      <c r="U25" s="152">
        <v>12.35</v>
      </c>
      <c r="V25" s="152">
        <v>31.06</v>
      </c>
      <c r="W25" s="152">
        <v>12.02</v>
      </c>
      <c r="X25" s="116" t="str">
        <f>IF(V25&gt;W25,"ДА","НЕТ")</f>
        <v>ДА</v>
      </c>
      <c r="Y25" s="152">
        <v>3.56</v>
      </c>
      <c r="Z25" s="152">
        <v>10.52</v>
      </c>
      <c r="AA25" s="152">
        <v>28.92</v>
      </c>
      <c r="AB25" s="152">
        <v>16.09</v>
      </c>
      <c r="AC25" s="116" t="str">
        <f>IF(AA25&gt;AB25,"ДА","НЕТ")</f>
        <v>ДА</v>
      </c>
    </row>
    <row r="26" spans="1:29" s="26" customFormat="1" ht="45" customHeight="1">
      <c r="A26" s="86" t="s">
        <v>25</v>
      </c>
      <c r="B26" s="86"/>
      <c r="C26" s="46" t="s">
        <v>24</v>
      </c>
      <c r="D26" s="46" t="s">
        <v>24</v>
      </c>
      <c r="E26" s="46" t="s">
        <v>24</v>
      </c>
      <c r="F26" s="46" t="s">
        <v>24</v>
      </c>
      <c r="G26" s="46" t="s">
        <v>24</v>
      </c>
      <c r="H26" s="46" t="s">
        <v>24</v>
      </c>
      <c r="I26" s="46" t="s">
        <v>24</v>
      </c>
      <c r="J26" s="46" t="s">
        <v>24</v>
      </c>
      <c r="K26" s="46" t="s">
        <v>24</v>
      </c>
      <c r="L26" s="46" t="s">
        <v>24</v>
      </c>
      <c r="M26" s="46"/>
      <c r="N26" s="46" t="s">
        <v>24</v>
      </c>
      <c r="O26" s="46" t="s">
        <v>24</v>
      </c>
      <c r="P26" s="47" t="s">
        <v>24</v>
      </c>
      <c r="Q26" s="47" t="s">
        <v>24</v>
      </c>
      <c r="R26" s="47" t="s">
        <v>24</v>
      </c>
      <c r="S26" s="47" t="s">
        <v>24</v>
      </c>
      <c r="T26" s="153">
        <v>3.55</v>
      </c>
      <c r="U26" s="153">
        <v>11.04</v>
      </c>
      <c r="V26" s="153">
        <v>24.71</v>
      </c>
      <c r="W26" s="88" t="s">
        <v>24</v>
      </c>
      <c r="X26" s="88" t="s">
        <v>24</v>
      </c>
      <c r="Y26" s="153">
        <v>3.72</v>
      </c>
      <c r="Z26" s="153">
        <v>10.1</v>
      </c>
      <c r="AA26" s="153">
        <v>23.68</v>
      </c>
      <c r="AB26" s="88" t="s">
        <v>24</v>
      </c>
      <c r="AC26" s="88" t="s">
        <v>24</v>
      </c>
    </row>
    <row r="27" spans="1:29" s="26" customFormat="1" ht="45" customHeight="1">
      <c r="A27" s="90" t="s">
        <v>26</v>
      </c>
      <c r="B27" s="90"/>
      <c r="C27" s="78" t="s">
        <v>24</v>
      </c>
      <c r="D27" s="78" t="s">
        <v>24</v>
      </c>
      <c r="E27" s="78" t="s">
        <v>24</v>
      </c>
      <c r="F27" s="78" t="s">
        <v>24</v>
      </c>
      <c r="G27" s="78" t="s">
        <v>24</v>
      </c>
      <c r="H27" s="78" t="s">
        <v>24</v>
      </c>
      <c r="I27" s="78" t="s">
        <v>24</v>
      </c>
      <c r="J27" s="78" t="s">
        <v>24</v>
      </c>
      <c r="K27" s="78" t="s">
        <v>24</v>
      </c>
      <c r="L27" s="78" t="s">
        <v>24</v>
      </c>
      <c r="M27" s="78"/>
      <c r="N27" s="78" t="s">
        <v>24</v>
      </c>
      <c r="O27" s="78" t="s">
        <v>24</v>
      </c>
      <c r="P27" s="80" t="s">
        <v>24</v>
      </c>
      <c r="Q27" s="80" t="s">
        <v>24</v>
      </c>
      <c r="R27" s="91" t="s">
        <v>24</v>
      </c>
      <c r="S27" s="91" t="s">
        <v>24</v>
      </c>
      <c r="T27" s="150" t="s">
        <v>24</v>
      </c>
      <c r="U27" s="150" t="s">
        <v>24</v>
      </c>
      <c r="V27" s="151">
        <v>24.03</v>
      </c>
      <c r="W27" s="91" t="s">
        <v>24</v>
      </c>
      <c r="X27" s="91" t="s">
        <v>24</v>
      </c>
      <c r="Y27" s="150" t="s">
        <v>24</v>
      </c>
      <c r="Z27" s="150" t="s">
        <v>24</v>
      </c>
      <c r="AA27" s="151">
        <v>22.99</v>
      </c>
      <c r="AB27" s="91" t="s">
        <v>24</v>
      </c>
      <c r="AC27" s="91" t="s">
        <v>24</v>
      </c>
    </row>
    <row r="28" spans="1:29" s="26" customFormat="1" ht="22.5" customHeight="1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W28" s="28"/>
      <c r="X28" s="28"/>
      <c r="Y28" s="30"/>
      <c r="Z28" s="29"/>
      <c r="AA28" s="29"/>
      <c r="AB28" s="29"/>
      <c r="AC28" s="28"/>
    </row>
    <row r="29" spans="1:29" s="26" customFormat="1" ht="18.75" customHeight="1">
      <c r="A29" s="155" t="s">
        <v>12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27"/>
      <c r="N29" s="27"/>
      <c r="O29" s="29"/>
      <c r="P29" s="29"/>
      <c r="Q29" s="29"/>
      <c r="R29" s="29"/>
      <c r="S29" s="29"/>
      <c r="T29" s="29"/>
      <c r="U29" s="29"/>
      <c r="V29" s="29"/>
      <c r="W29" s="31"/>
      <c r="X29" s="29"/>
      <c r="Y29" s="30"/>
      <c r="Z29" s="30"/>
      <c r="AA29" s="2"/>
      <c r="AB29" s="2"/>
      <c r="AC29" s="30"/>
    </row>
    <row r="30" spans="1:29" s="26" customFormat="1" ht="36.75" customHeight="1">
      <c r="A30" s="32"/>
      <c r="B30" s="27"/>
      <c r="C30" s="33"/>
      <c r="D30" s="33"/>
      <c r="E30" s="33"/>
      <c r="F30" s="33"/>
      <c r="G30" s="33"/>
      <c r="H30" s="33"/>
      <c r="I30" s="33"/>
      <c r="J30" s="33"/>
      <c r="K30" s="27"/>
      <c r="L30" s="33"/>
      <c r="M30" s="41"/>
      <c r="N30" s="27"/>
      <c r="O30" s="27"/>
      <c r="P30" s="29"/>
      <c r="Q30" s="29"/>
      <c r="R30" s="29"/>
      <c r="S30" s="29"/>
      <c r="T30" s="29"/>
      <c r="U30" s="29"/>
      <c r="V30" s="29"/>
      <c r="W30" s="31"/>
      <c r="X30" s="29"/>
      <c r="Y30" s="30"/>
      <c r="Z30" s="29"/>
      <c r="AA30" s="29"/>
      <c r="AB30" s="29"/>
      <c r="AC30" s="29"/>
    </row>
    <row r="31" ht="26.25" customHeight="1"/>
    <row r="32" spans="26:29" ht="15.75" customHeight="1">
      <c r="Z32" s="34"/>
      <c r="AA32" s="35"/>
      <c r="AB32" s="36"/>
      <c r="AC32" s="36"/>
    </row>
    <row r="33" spans="1:29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8"/>
      <c r="T33" s="38"/>
      <c r="U33" s="38"/>
      <c r="V33" s="38"/>
      <c r="W33" s="39"/>
      <c r="X33" s="38"/>
      <c r="Y33" s="38"/>
      <c r="Z33" s="38"/>
      <c r="AA33" s="38"/>
      <c r="AB33" s="38"/>
      <c r="AC33" s="38"/>
    </row>
    <row r="36" ht="15.75">
      <c r="O36" s="40"/>
    </row>
    <row r="37" ht="15.75">
      <c r="O37" s="40"/>
    </row>
    <row r="38" ht="15.75">
      <c r="O38" s="40"/>
    </row>
    <row r="39" ht="15.75">
      <c r="O39" s="40"/>
    </row>
    <row r="40" ht="15.75">
      <c r="O40" s="40"/>
    </row>
    <row r="41" ht="15.75">
      <c r="O41" s="40"/>
    </row>
    <row r="42" ht="15.75">
      <c r="O42" s="40"/>
    </row>
    <row r="43" ht="15.75">
      <c r="O43" s="40"/>
    </row>
    <row r="44" ht="15.75">
      <c r="O44" s="40"/>
    </row>
    <row r="45" ht="15.75">
      <c r="O45" s="40"/>
    </row>
    <row r="46" ht="15.75">
      <c r="O46" s="40"/>
    </row>
    <row r="47" ht="15.75">
      <c r="O47" s="40"/>
    </row>
  </sheetData>
  <sheetProtection/>
  <mergeCells count="59">
    <mergeCell ref="AC15:AC16"/>
    <mergeCell ref="T15:T16"/>
    <mergeCell ref="R15:R16"/>
    <mergeCell ref="AA12:AA13"/>
    <mergeCell ref="Y12:Y13"/>
    <mergeCell ref="AC17:AC18"/>
    <mergeCell ref="AB17:AB18"/>
    <mergeCell ref="AB15:AB16"/>
    <mergeCell ref="Y15:Y16"/>
    <mergeCell ref="Z15:Z16"/>
    <mergeCell ref="AA17:AA18"/>
    <mergeCell ref="U15:U16"/>
    <mergeCell ref="U12:U13"/>
    <mergeCell ref="W12:W13"/>
    <mergeCell ref="V12:V13"/>
    <mergeCell ref="AB12:AB13"/>
    <mergeCell ref="X17:X18"/>
    <mergeCell ref="V17:V18"/>
    <mergeCell ref="AA15:AA16"/>
    <mergeCell ref="Y17:Y18"/>
    <mergeCell ref="P12:P13"/>
    <mergeCell ref="A11:A13"/>
    <mergeCell ref="N12:N13"/>
    <mergeCell ref="W17:W18"/>
    <mergeCell ref="W15:W16"/>
    <mergeCell ref="Z17:Z18"/>
    <mergeCell ref="Y11:AC11"/>
    <mergeCell ref="X15:X16"/>
    <mergeCell ref="V15:V16"/>
    <mergeCell ref="Z12:Z13"/>
    <mergeCell ref="C11:S11"/>
    <mergeCell ref="T11:X11"/>
    <mergeCell ref="T12:T13"/>
    <mergeCell ref="K12:K13"/>
    <mergeCell ref="O12:O13"/>
    <mergeCell ref="A15:A16"/>
    <mergeCell ref="F12:F13"/>
    <mergeCell ref="S15:S16"/>
    <mergeCell ref="E12:E13"/>
    <mergeCell ref="S12:S13"/>
    <mergeCell ref="A9:AC9"/>
    <mergeCell ref="D12:D13"/>
    <mergeCell ref="B11:B13"/>
    <mergeCell ref="C12:C13"/>
    <mergeCell ref="G12:J12"/>
    <mergeCell ref="X12:X13"/>
    <mergeCell ref="Q12:Q13"/>
    <mergeCell ref="R12:R13"/>
    <mergeCell ref="L12:L13"/>
    <mergeCell ref="AC12:AC13"/>
    <mergeCell ref="T17:T18"/>
    <mergeCell ref="U17:U18"/>
    <mergeCell ref="S17:S18"/>
    <mergeCell ref="A33:O33"/>
    <mergeCell ref="A29:L29"/>
    <mergeCell ref="R17:R18"/>
    <mergeCell ref="A27:B27"/>
    <mergeCell ref="A26:B26"/>
    <mergeCell ref="A17:A18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7"/>
  <sheetViews>
    <sheetView zoomScale="82" zoomScaleNormal="82" zoomScaleSheetLayoutView="68" zoomScalePageLayoutView="0" workbookViewId="0" topLeftCell="A3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9.75390625" style="2" hidden="1" customWidth="1"/>
    <col min="14" max="14" width="18.125" style="2" customWidth="1"/>
    <col min="15" max="15" width="17.625" style="2" customWidth="1"/>
    <col min="16" max="16" width="18.375" style="2" customWidth="1"/>
    <col min="17" max="17" width="15.375" style="2" customWidth="1"/>
    <col min="18" max="18" width="16.875" style="2" customWidth="1"/>
    <col min="19" max="19" width="15.625" style="2" customWidth="1"/>
    <col min="20" max="22" width="16.25390625" style="2" customWidth="1"/>
    <col min="23" max="23" width="17.00390625" style="2" customWidth="1"/>
    <col min="24" max="24" width="13.375" style="2" customWidth="1"/>
    <col min="25" max="27" width="15.625" style="2" customWidth="1"/>
    <col min="28" max="28" width="17.25390625" style="2" customWidth="1"/>
    <col min="29" max="29" width="15.25390625" style="2" customWidth="1"/>
    <col min="30" max="16384" width="9.125" style="2" customWidth="1"/>
  </cols>
  <sheetData>
    <row r="9" spans="1:29" ht="42" customHeight="1">
      <c r="A9" s="1" t="s">
        <v>93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92</v>
      </c>
      <c r="U12" s="6" t="s">
        <v>91</v>
      </c>
      <c r="V12" s="6" t="s">
        <v>90</v>
      </c>
      <c r="W12" s="6" t="s">
        <v>21</v>
      </c>
      <c r="X12" s="6" t="s">
        <v>34</v>
      </c>
      <c r="Y12" s="6" t="s">
        <v>92</v>
      </c>
      <c r="Z12" s="6" t="s">
        <v>91</v>
      </c>
      <c r="AA12" s="6" t="s">
        <v>90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59</v>
      </c>
      <c r="V13" s="19" t="s">
        <v>58</v>
      </c>
      <c r="W13" s="19"/>
      <c r="X13" s="19"/>
      <c r="Y13" s="19"/>
      <c r="Z13" s="19" t="s">
        <v>59</v>
      </c>
      <c r="AA13" s="19" t="s">
        <v>58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6120759</v>
      </c>
      <c r="D15" s="46">
        <v>1279825</v>
      </c>
      <c r="E15" s="46">
        <v>0</v>
      </c>
      <c r="F15" s="46">
        <v>155071834</v>
      </c>
      <c r="G15" s="46">
        <v>1022306</v>
      </c>
      <c r="H15" s="46">
        <v>72214</v>
      </c>
      <c r="I15" s="46">
        <v>1439096</v>
      </c>
      <c r="J15" s="46">
        <v>3491304</v>
      </c>
      <c r="K15" s="46">
        <v>109394</v>
      </c>
      <c r="L15" s="46">
        <f>F15+(G15+H15+I15+J15)*10+K15</f>
        <v>215430428</v>
      </c>
      <c r="M15" s="46" t="s">
        <v>24</v>
      </c>
      <c r="N15" s="46">
        <v>430158103</v>
      </c>
      <c r="O15" s="47">
        <f>(C15-(D15+E15))/L15</f>
        <v>0.022470985389306287</v>
      </c>
      <c r="P15" s="47">
        <f>0.04*0.3</f>
        <v>0.012</v>
      </c>
      <c r="Q15" s="47" t="str">
        <f>IF(O15&gt;P15,"ДА","НЕТ")</f>
        <v>ДА</v>
      </c>
      <c r="R15" s="48">
        <f>O15+O16</f>
        <v>0.07310404445397123</v>
      </c>
      <c r="S15" s="49" t="str">
        <f>IF(R15&gt;=0.04,"ДА","НЕТ")</f>
        <v>ДА</v>
      </c>
      <c r="T15" s="146" t="s">
        <v>23</v>
      </c>
      <c r="U15" s="146" t="s">
        <v>23</v>
      </c>
      <c r="V15" s="146" t="s">
        <v>23</v>
      </c>
      <c r="W15" s="146" t="s">
        <v>23</v>
      </c>
      <c r="X15" s="146" t="s">
        <v>23</v>
      </c>
      <c r="Y15" s="146">
        <v>3.33</v>
      </c>
      <c r="Z15" s="146">
        <v>6.26</v>
      </c>
      <c r="AA15" s="146">
        <v>30.7</v>
      </c>
      <c r="AB15" s="146">
        <v>21.57</v>
      </c>
      <c r="AC15" s="53" t="str">
        <f>IF(AA15&gt;AB15,"ДА","НЕТ")</f>
        <v>ДА</v>
      </c>
    </row>
    <row r="16" spans="1:29" s="23" customFormat="1" ht="45" customHeight="1">
      <c r="A16" s="54"/>
      <c r="B16" s="55" t="s">
        <v>29</v>
      </c>
      <c r="C16" s="56">
        <v>12100062</v>
      </c>
      <c r="D16" s="56">
        <v>1162798</v>
      </c>
      <c r="E16" s="56">
        <v>0</v>
      </c>
      <c r="F16" s="56">
        <v>155071834</v>
      </c>
      <c r="G16" s="56">
        <v>1022306</v>
      </c>
      <c r="H16" s="56">
        <v>72214</v>
      </c>
      <c r="I16" s="56">
        <v>1439096</v>
      </c>
      <c r="J16" s="56">
        <v>3491304</v>
      </c>
      <c r="K16" s="56">
        <v>689300</v>
      </c>
      <c r="L16" s="56">
        <f>F16+(G16+H16+I16+J16)*10+K16</f>
        <v>216010334</v>
      </c>
      <c r="M16" s="56" t="e">
        <f>#REF!/#REF!*100</f>
        <v>#REF!</v>
      </c>
      <c r="N16" s="56">
        <v>430158103</v>
      </c>
      <c r="O16" s="57">
        <f>(C16-(D16+E16))/L16</f>
        <v>0.050633059064664934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147"/>
      <c r="U16" s="147"/>
      <c r="V16" s="147"/>
      <c r="W16" s="147"/>
      <c r="X16" s="147"/>
      <c r="Y16" s="147"/>
      <c r="Z16" s="147"/>
      <c r="AA16" s="147"/>
      <c r="AB16" s="147"/>
      <c r="AC16" s="64"/>
    </row>
    <row r="17" spans="1:29" ht="48.75" customHeight="1">
      <c r="A17" s="54">
        <v>2</v>
      </c>
      <c r="B17" s="65" t="s">
        <v>44</v>
      </c>
      <c r="C17" s="56">
        <v>3290591</v>
      </c>
      <c r="D17" s="56">
        <v>81930</v>
      </c>
      <c r="E17" s="56">
        <v>0</v>
      </c>
      <c r="F17" s="56">
        <v>56692500</v>
      </c>
      <c r="G17" s="56">
        <v>593819</v>
      </c>
      <c r="H17" s="56">
        <v>241491</v>
      </c>
      <c r="I17" s="56">
        <v>2808653</v>
      </c>
      <c r="J17" s="56">
        <v>732704</v>
      </c>
      <c r="K17" s="56">
        <v>390574</v>
      </c>
      <c r="L17" s="56">
        <f>F17+(G17+H17+I17+J17)*10+K17</f>
        <v>100849744</v>
      </c>
      <c r="M17" s="56" t="s">
        <v>24</v>
      </c>
      <c r="N17" s="56">
        <v>337482069</v>
      </c>
      <c r="O17" s="57">
        <f>(C17-(D17+E17))/L17</f>
        <v>0.031816253296587445</v>
      </c>
      <c r="P17" s="57">
        <f>0.04*0.2</f>
        <v>0.008</v>
      </c>
      <c r="Q17" s="57" t="str">
        <f>IF(O17&gt;P17,"ДА","НЕТ")</f>
        <v>ДА</v>
      </c>
      <c r="R17" s="58">
        <f>O17+O18</f>
        <v>0.11413232295163941</v>
      </c>
      <c r="S17" s="59" t="str">
        <f>IF(R17&gt;=0.04,"ДА","НЕТ")</f>
        <v>ДА</v>
      </c>
      <c r="T17" s="147">
        <v>4.55</v>
      </c>
      <c r="U17" s="147">
        <v>14.88</v>
      </c>
      <c r="V17" s="147">
        <v>43.79</v>
      </c>
      <c r="W17" s="147">
        <v>15.42</v>
      </c>
      <c r="X17" s="64" t="str">
        <f>IF(V17&gt;W17,"ДА","НЕТ")</f>
        <v>ДА</v>
      </c>
      <c r="Y17" s="147">
        <v>2.87</v>
      </c>
      <c r="Z17" s="147">
        <v>11.24</v>
      </c>
      <c r="AA17" s="147">
        <v>39.23</v>
      </c>
      <c r="AB17" s="147">
        <v>21.57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8871674</v>
      </c>
      <c r="D18" s="56">
        <v>570122</v>
      </c>
      <c r="E18" s="56">
        <v>0</v>
      </c>
      <c r="F18" s="56">
        <v>56692499</v>
      </c>
      <c r="G18" s="56">
        <v>593818</v>
      </c>
      <c r="H18" s="56">
        <v>241489</v>
      </c>
      <c r="I18" s="56">
        <v>2808653</v>
      </c>
      <c r="J18" s="56">
        <v>732704</v>
      </c>
      <c r="K18" s="56">
        <v>390574</v>
      </c>
      <c r="L18" s="56">
        <f>F18+(G18+H18+I18+J18)*10+K18</f>
        <v>100849713</v>
      </c>
      <c r="M18" s="56" t="e">
        <f>#REF!/#REF!*100</f>
        <v>#REF!</v>
      </c>
      <c r="N18" s="56">
        <v>337482069</v>
      </c>
      <c r="O18" s="57">
        <f>(C18-(D18+E18))/L18</f>
        <v>0.08231606965505196</v>
      </c>
      <c r="P18" s="57">
        <f>0.04*0.8</f>
        <v>0.032</v>
      </c>
      <c r="Q18" s="57" t="str">
        <f>IF(O18&gt;P18,"ДА","НЕТ")</f>
        <v>ДА</v>
      </c>
      <c r="R18" s="58"/>
      <c r="S18" s="59"/>
      <c r="T18" s="147"/>
      <c r="U18" s="147"/>
      <c r="V18" s="147"/>
      <c r="W18" s="147"/>
      <c r="X18" s="64"/>
      <c r="Y18" s="147"/>
      <c r="Z18" s="147"/>
      <c r="AA18" s="147"/>
      <c r="AB18" s="147"/>
      <c r="AC18" s="64"/>
    </row>
    <row r="19" spans="1:29" s="23" customFormat="1" ht="45" customHeight="1">
      <c r="A19" s="69">
        <v>3</v>
      </c>
      <c r="B19" s="55" t="s">
        <v>37</v>
      </c>
      <c r="C19" s="56">
        <v>4338696</v>
      </c>
      <c r="D19" s="56">
        <v>214013</v>
      </c>
      <c r="E19" s="56">
        <v>0</v>
      </c>
      <c r="F19" s="56">
        <v>41905006</v>
      </c>
      <c r="G19" s="56">
        <v>591971</v>
      </c>
      <c r="H19" s="56">
        <v>49836</v>
      </c>
      <c r="I19" s="56">
        <v>697619</v>
      </c>
      <c r="J19" s="56">
        <v>204932</v>
      </c>
      <c r="K19" s="56">
        <v>19937</v>
      </c>
      <c r="L19" s="56">
        <f>F19+(G19+H19+I19+J19)*10+K19</f>
        <v>57368523</v>
      </c>
      <c r="M19" s="56" t="e">
        <f>#REF!/#REF!*100</f>
        <v>#REF!</v>
      </c>
      <c r="N19" s="56">
        <v>99822377</v>
      </c>
      <c r="O19" s="57">
        <f>(C19-(D19+E19))/L19</f>
        <v>0.07189801626930503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149">
        <v>5.17</v>
      </c>
      <c r="U19" s="149">
        <v>9.33</v>
      </c>
      <c r="V19" s="149">
        <v>21.78</v>
      </c>
      <c r="W19" s="149">
        <v>15.42</v>
      </c>
      <c r="X19" s="72" t="str">
        <f>IF(V19&gt;W19,"ДА","НЕТ")</f>
        <v>ДА</v>
      </c>
      <c r="Y19" s="149">
        <v>4.4</v>
      </c>
      <c r="Z19" s="149">
        <v>9.78</v>
      </c>
      <c r="AA19" s="149">
        <v>22.28</v>
      </c>
      <c r="AB19" s="149">
        <v>21.57</v>
      </c>
      <c r="AC19" s="72" t="str">
        <f>IF(AA19&gt;AB19,"ДА","НЕТ")</f>
        <v>ДА</v>
      </c>
    </row>
    <row r="20" spans="1:29" s="23" customFormat="1" ht="53.25" customHeight="1">
      <c r="A20" s="69">
        <v>4</v>
      </c>
      <c r="B20" s="55" t="s">
        <v>89</v>
      </c>
      <c r="C20" s="56">
        <v>42573155</v>
      </c>
      <c r="D20" s="56">
        <v>1010638</v>
      </c>
      <c r="E20" s="56">
        <v>0</v>
      </c>
      <c r="F20" s="56">
        <v>169612357</v>
      </c>
      <c r="G20" s="56">
        <v>246276</v>
      </c>
      <c r="H20" s="56">
        <v>189037</v>
      </c>
      <c r="I20" s="56">
        <v>11684362</v>
      </c>
      <c r="J20" s="56">
        <v>1836764</v>
      </c>
      <c r="K20" s="56">
        <v>3085473</v>
      </c>
      <c r="L20" s="56">
        <f>F20+(G20+H20+I20+J20)*10+K20</f>
        <v>312262220</v>
      </c>
      <c r="M20" s="56" t="e">
        <f>#REF!/#REF!*100</f>
        <v>#REF!</v>
      </c>
      <c r="N20" s="56">
        <v>1200999564</v>
      </c>
      <c r="O20" s="57">
        <f>(C20-(D20+E20))/L20</f>
        <v>0.13310133067010155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149">
        <v>1.86</v>
      </c>
      <c r="U20" s="149">
        <v>9.59</v>
      </c>
      <c r="V20" s="149">
        <v>30.78</v>
      </c>
      <c r="W20" s="149">
        <v>15.42</v>
      </c>
      <c r="X20" s="72" t="str">
        <f>IF(V20&gt;W20,"ДА","НЕТ")</f>
        <v>ДА</v>
      </c>
      <c r="Y20" s="149">
        <v>4.4</v>
      </c>
      <c r="Z20" s="149">
        <v>9.83</v>
      </c>
      <c r="AA20" s="149">
        <v>31.06</v>
      </c>
      <c r="AB20" s="149">
        <v>21.57</v>
      </c>
      <c r="AC20" s="72" t="str">
        <f>IF(AA20&gt;AB20,"ДА","НЕТ")</f>
        <v>ДА</v>
      </c>
    </row>
    <row r="21" spans="1:29" s="23" customFormat="1" ht="45" customHeight="1">
      <c r="A21" s="69">
        <v>5</v>
      </c>
      <c r="B21" s="55" t="s">
        <v>88</v>
      </c>
      <c r="C21" s="56">
        <v>3066749</v>
      </c>
      <c r="D21" s="56">
        <v>35048</v>
      </c>
      <c r="E21" s="56">
        <v>0</v>
      </c>
      <c r="F21" s="56">
        <v>26717626</v>
      </c>
      <c r="G21" s="56">
        <v>886834</v>
      </c>
      <c r="H21" s="56">
        <v>67252</v>
      </c>
      <c r="I21" s="56">
        <v>481</v>
      </c>
      <c r="J21" s="56">
        <v>83977</v>
      </c>
      <c r="K21" s="56">
        <v>191366</v>
      </c>
      <c r="L21" s="56">
        <f>F21+(G21+H21+I21+J21)*10+K21</f>
        <v>37294432</v>
      </c>
      <c r="M21" s="56" t="e">
        <f>#REF!/#REF!*100</f>
        <v>#REF!</v>
      </c>
      <c r="N21" s="56">
        <v>156321429</v>
      </c>
      <c r="O21" s="57">
        <f>(C21-(D21+E21))/L21</f>
        <v>0.08129098198894677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149">
        <v>4.6</v>
      </c>
      <c r="U21" s="149">
        <v>14.91</v>
      </c>
      <c r="V21" s="149">
        <v>30.66</v>
      </c>
      <c r="W21" s="149">
        <v>15.42</v>
      </c>
      <c r="X21" s="72" t="str">
        <f>IF(V21&gt;W21,"ДА","НЕТ")</f>
        <v>ДА</v>
      </c>
      <c r="Y21" s="149">
        <v>3.11</v>
      </c>
      <c r="Z21" s="149">
        <v>12.33</v>
      </c>
      <c r="AA21" s="149">
        <v>27.73</v>
      </c>
      <c r="AB21" s="149">
        <v>21.57</v>
      </c>
      <c r="AC21" s="72" t="str">
        <f>IF(AA21&gt;AB21,"ДА","НЕТ")</f>
        <v>ДА</v>
      </c>
    </row>
    <row r="22" spans="1:29" s="23" customFormat="1" ht="45" customHeight="1">
      <c r="A22" s="69">
        <v>6</v>
      </c>
      <c r="B22" s="55" t="s">
        <v>87</v>
      </c>
      <c r="C22" s="56">
        <v>6191389</v>
      </c>
      <c r="D22" s="56">
        <v>252290</v>
      </c>
      <c r="E22" s="56">
        <v>0</v>
      </c>
      <c r="F22" s="56">
        <v>93215087</v>
      </c>
      <c r="G22" s="56">
        <v>1290421</v>
      </c>
      <c r="H22" s="56">
        <v>132636</v>
      </c>
      <c r="I22" s="56">
        <v>1384410</v>
      </c>
      <c r="J22" s="56">
        <v>560046</v>
      </c>
      <c r="K22" s="56">
        <v>350985</v>
      </c>
      <c r="L22" s="56">
        <f>F22+(G22+H22+I22+J22)*10+K22</f>
        <v>127241202</v>
      </c>
      <c r="M22" s="56" t="e">
        <f>#REF!/#REF!*100</f>
        <v>#REF!</v>
      </c>
      <c r="N22" s="56">
        <v>265862921</v>
      </c>
      <c r="O22" s="57">
        <f>(C22-(D22+E22))/L22</f>
        <v>0.04667591084215001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149">
        <v>4.72</v>
      </c>
      <c r="U22" s="149">
        <v>17.75</v>
      </c>
      <c r="V22" s="149">
        <v>31.35</v>
      </c>
      <c r="W22" s="149">
        <v>15.42</v>
      </c>
      <c r="X22" s="72" t="str">
        <f>IF(V22&gt;W22,"ДА","НЕТ")</f>
        <v>ДА</v>
      </c>
      <c r="Y22" s="149">
        <v>3.73</v>
      </c>
      <c r="Z22" s="149">
        <v>13.9</v>
      </c>
      <c r="AA22" s="149">
        <v>27.05</v>
      </c>
      <c r="AB22" s="149">
        <v>21.57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86</v>
      </c>
      <c r="C23" s="56">
        <v>297547</v>
      </c>
      <c r="D23" s="56">
        <v>4218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24343</v>
      </c>
      <c r="L23" s="56">
        <f>F23+(G23+H23+I23+J23)*10+K23</f>
        <v>24343</v>
      </c>
      <c r="M23" s="56" t="e">
        <f>#REF!/#REF!*100</f>
        <v>#REF!</v>
      </c>
      <c r="N23" s="56">
        <v>0</v>
      </c>
      <c r="O23" s="57" t="s">
        <v>23</v>
      </c>
      <c r="P23" s="57" t="s">
        <v>23</v>
      </c>
      <c r="Q23" s="57" t="s">
        <v>23</v>
      </c>
      <c r="R23" s="57" t="s">
        <v>24</v>
      </c>
      <c r="S23" s="57" t="s">
        <v>24</v>
      </c>
      <c r="T23" s="57" t="s">
        <v>23</v>
      </c>
      <c r="U23" s="57" t="s">
        <v>23</v>
      </c>
      <c r="V23" s="57" t="s">
        <v>23</v>
      </c>
      <c r="W23" s="57" t="s">
        <v>23</v>
      </c>
      <c r="X23" s="72" t="str">
        <f>IF(V23&gt;W23,"ДА","НЕТ")</f>
        <v>НЕТ</v>
      </c>
      <c r="Y23" s="57" t="s">
        <v>23</v>
      </c>
      <c r="Z23" s="57" t="s">
        <v>23</v>
      </c>
      <c r="AA23" s="57" t="s">
        <v>23</v>
      </c>
      <c r="AB23" s="57" t="s">
        <v>23</v>
      </c>
      <c r="AC23" s="72" t="str">
        <f>IF(AA23&gt;AB23,"ДА","НЕТ")</f>
        <v>НЕТ</v>
      </c>
    </row>
    <row r="24" spans="1:29" s="23" customFormat="1" ht="45" customHeight="1">
      <c r="A24" s="69">
        <v>8</v>
      </c>
      <c r="B24" s="55" t="s">
        <v>85</v>
      </c>
      <c r="C24" s="56">
        <v>5376717</v>
      </c>
      <c r="D24" s="56">
        <v>149048</v>
      </c>
      <c r="E24" s="56">
        <v>0</v>
      </c>
      <c r="F24" s="56">
        <v>45679534</v>
      </c>
      <c r="G24" s="56">
        <v>511922</v>
      </c>
      <c r="H24" s="56">
        <v>43901</v>
      </c>
      <c r="I24" s="56">
        <v>468607</v>
      </c>
      <c r="J24" s="56">
        <v>183829</v>
      </c>
      <c r="K24" s="56">
        <v>257436</v>
      </c>
      <c r="L24" s="56">
        <f>F24+(G24+H24+I24+J24)*10+K24</f>
        <v>58019560</v>
      </c>
      <c r="M24" s="56" t="e">
        <f>#REF!/#REF!*100</f>
        <v>#REF!</v>
      </c>
      <c r="N24" s="56">
        <v>207197796</v>
      </c>
      <c r="O24" s="57">
        <f>(C24-(D24+E24))/L24</f>
        <v>0.09010183806978199</v>
      </c>
      <c r="P24" s="57">
        <v>0.04</v>
      </c>
      <c r="Q24" s="57" t="str">
        <f>IF(O24&gt;P24,"ДА","НЕТ")</f>
        <v>ДА</v>
      </c>
      <c r="R24" s="57" t="s">
        <v>24</v>
      </c>
      <c r="S24" s="57" t="s">
        <v>24</v>
      </c>
      <c r="T24" s="149">
        <v>4.6</v>
      </c>
      <c r="U24" s="149">
        <v>12.63</v>
      </c>
      <c r="V24" s="149">
        <v>26.53</v>
      </c>
      <c r="W24" s="149">
        <v>15.42</v>
      </c>
      <c r="X24" s="72" t="str">
        <f>IF(V24&gt;W24,"ДА","НЕТ")</f>
        <v>ДА</v>
      </c>
      <c r="Y24" s="149">
        <v>3.93</v>
      </c>
      <c r="Z24" s="149">
        <v>10.76</v>
      </c>
      <c r="AA24" s="149">
        <v>24.44</v>
      </c>
      <c r="AB24" s="149">
        <v>21.57</v>
      </c>
      <c r="AC24" s="72" t="str">
        <f>IF(AA24&gt;AB24,"ДА","НЕТ")</f>
        <v>ДА</v>
      </c>
    </row>
    <row r="25" spans="1:29" s="23" customFormat="1" ht="45" customHeight="1">
      <c r="A25" s="110">
        <v>9</v>
      </c>
      <c r="B25" s="111" t="s">
        <v>84</v>
      </c>
      <c r="C25" s="112">
        <v>2569576</v>
      </c>
      <c r="D25" s="112">
        <v>17512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f>F25+(G25+H25+I25+J25)*10+K25</f>
        <v>0</v>
      </c>
      <c r="M25" s="112" t="e">
        <f>#REF!/#REF!*100</f>
        <v>#REF!</v>
      </c>
      <c r="N25" s="112">
        <v>0</v>
      </c>
      <c r="O25" s="113" t="s">
        <v>23</v>
      </c>
      <c r="P25" s="113" t="s">
        <v>23</v>
      </c>
      <c r="Q25" s="113" t="s">
        <v>23</v>
      </c>
      <c r="R25" s="113" t="s">
        <v>24</v>
      </c>
      <c r="S25" s="113" t="s">
        <v>24</v>
      </c>
      <c r="T25" s="113" t="s">
        <v>23</v>
      </c>
      <c r="U25" s="113" t="s">
        <v>23</v>
      </c>
      <c r="V25" s="113" t="s">
        <v>23</v>
      </c>
      <c r="W25" s="113" t="s">
        <v>23</v>
      </c>
      <c r="X25" s="116" t="str">
        <f>IF(V25&gt;W25,"ДА","НЕТ")</f>
        <v>НЕТ</v>
      </c>
      <c r="Y25" s="113" t="s">
        <v>23</v>
      </c>
      <c r="Z25" s="113" t="s">
        <v>23</v>
      </c>
      <c r="AA25" s="113" t="s">
        <v>23</v>
      </c>
      <c r="AB25" s="113" t="s">
        <v>23</v>
      </c>
      <c r="AC25" s="116" t="str">
        <f>IF(AA25&gt;AB25,"ДА","НЕТ")</f>
        <v>НЕТ</v>
      </c>
    </row>
    <row r="26" spans="1:29" s="26" customFormat="1" ht="45" customHeight="1">
      <c r="A26" s="86" t="s">
        <v>25</v>
      </c>
      <c r="B26" s="86"/>
      <c r="C26" s="46" t="s">
        <v>24</v>
      </c>
      <c r="D26" s="46" t="s">
        <v>24</v>
      </c>
      <c r="E26" s="46" t="s">
        <v>24</v>
      </c>
      <c r="F26" s="46" t="s">
        <v>24</v>
      </c>
      <c r="G26" s="46" t="s">
        <v>24</v>
      </c>
      <c r="H26" s="46" t="s">
        <v>24</v>
      </c>
      <c r="I26" s="46" t="s">
        <v>24</v>
      </c>
      <c r="J26" s="46" t="s">
        <v>24</v>
      </c>
      <c r="K26" s="46" t="s">
        <v>24</v>
      </c>
      <c r="L26" s="46" t="s">
        <v>24</v>
      </c>
      <c r="M26" s="46"/>
      <c r="N26" s="46" t="s">
        <v>24</v>
      </c>
      <c r="O26" s="46" t="s">
        <v>24</v>
      </c>
      <c r="P26" s="47" t="s">
        <v>24</v>
      </c>
      <c r="Q26" s="47" t="s">
        <v>24</v>
      </c>
      <c r="R26" s="47" t="s">
        <v>24</v>
      </c>
      <c r="S26" s="47" t="s">
        <v>24</v>
      </c>
      <c r="T26" s="153">
        <v>3.17</v>
      </c>
      <c r="U26" s="153">
        <v>10.25</v>
      </c>
      <c r="V26" s="153">
        <v>31.51</v>
      </c>
      <c r="W26" s="88" t="s">
        <v>24</v>
      </c>
      <c r="X26" s="88" t="s">
        <v>24</v>
      </c>
      <c r="Y26" s="153">
        <v>3.86</v>
      </c>
      <c r="Z26" s="153">
        <v>9.38</v>
      </c>
      <c r="AA26" s="153">
        <v>30.52</v>
      </c>
      <c r="AB26" s="88" t="s">
        <v>24</v>
      </c>
      <c r="AC26" s="88" t="s">
        <v>24</v>
      </c>
    </row>
    <row r="27" spans="1:29" s="26" customFormat="1" ht="45" customHeight="1">
      <c r="A27" s="90" t="s">
        <v>26</v>
      </c>
      <c r="B27" s="90"/>
      <c r="C27" s="78" t="s">
        <v>24</v>
      </c>
      <c r="D27" s="78" t="s">
        <v>24</v>
      </c>
      <c r="E27" s="78" t="s">
        <v>24</v>
      </c>
      <c r="F27" s="78" t="s">
        <v>24</v>
      </c>
      <c r="G27" s="78" t="s">
        <v>24</v>
      </c>
      <c r="H27" s="78" t="s">
        <v>24</v>
      </c>
      <c r="I27" s="78" t="s">
        <v>24</v>
      </c>
      <c r="J27" s="78" t="s">
        <v>24</v>
      </c>
      <c r="K27" s="78" t="s">
        <v>24</v>
      </c>
      <c r="L27" s="78" t="s">
        <v>24</v>
      </c>
      <c r="M27" s="78"/>
      <c r="N27" s="78" t="s">
        <v>24</v>
      </c>
      <c r="O27" s="78" t="s">
        <v>24</v>
      </c>
      <c r="P27" s="80" t="s">
        <v>24</v>
      </c>
      <c r="Q27" s="80" t="s">
        <v>24</v>
      </c>
      <c r="R27" s="91" t="s">
        <v>24</v>
      </c>
      <c r="S27" s="91" t="s">
        <v>24</v>
      </c>
      <c r="T27" s="91" t="s">
        <v>24</v>
      </c>
      <c r="U27" s="91" t="s">
        <v>24</v>
      </c>
      <c r="V27" s="151">
        <v>30.85</v>
      </c>
      <c r="W27" s="91" t="s">
        <v>24</v>
      </c>
      <c r="X27" s="91" t="s">
        <v>24</v>
      </c>
      <c r="Y27" s="91" t="s">
        <v>24</v>
      </c>
      <c r="Z27" s="91" t="s">
        <v>24</v>
      </c>
      <c r="AA27" s="151">
        <v>30.52</v>
      </c>
      <c r="AB27" s="91" t="s">
        <v>24</v>
      </c>
      <c r="AC27" s="91" t="s">
        <v>24</v>
      </c>
    </row>
    <row r="28" spans="1:29" s="26" customFormat="1" ht="22.5" customHeight="1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W28" s="28"/>
      <c r="X28" s="28"/>
      <c r="Y28" s="30"/>
      <c r="Z28" s="29"/>
      <c r="AA28" s="29"/>
      <c r="AB28" s="29"/>
      <c r="AC28" s="28"/>
    </row>
    <row r="29" spans="1:29" s="26" customFormat="1" ht="18.75" customHeight="1">
      <c r="A29" s="155" t="s">
        <v>12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27"/>
      <c r="N29" s="27"/>
      <c r="O29" s="29"/>
      <c r="P29" s="29"/>
      <c r="Q29" s="29"/>
      <c r="R29" s="29"/>
      <c r="S29" s="29"/>
      <c r="T29" s="29"/>
      <c r="U29" s="29"/>
      <c r="V29" s="29"/>
      <c r="W29" s="31"/>
      <c r="X29" s="29"/>
      <c r="Y29" s="30"/>
      <c r="Z29" s="30"/>
      <c r="AA29" s="2"/>
      <c r="AB29" s="2"/>
      <c r="AC29" s="30"/>
    </row>
    <row r="30" spans="1:29" s="26" customFormat="1" ht="36.75" customHeight="1">
      <c r="A30" s="156" t="s">
        <v>83</v>
      </c>
      <c r="B30" s="157"/>
      <c r="C30" s="158"/>
      <c r="D30" s="158"/>
      <c r="E30" s="158"/>
      <c r="F30" s="158"/>
      <c r="G30" s="158"/>
      <c r="H30" s="158"/>
      <c r="I30" s="158"/>
      <c r="J30" s="158"/>
      <c r="K30" s="157"/>
      <c r="L30" s="158"/>
      <c r="M30" s="41"/>
      <c r="N30" s="27"/>
      <c r="O30" s="27"/>
      <c r="P30" s="29"/>
      <c r="Q30" s="29"/>
      <c r="R30" s="29"/>
      <c r="S30" s="29"/>
      <c r="T30" s="29"/>
      <c r="U30" s="29"/>
      <c r="V30" s="29"/>
      <c r="W30" s="31"/>
      <c r="X30" s="29"/>
      <c r="Y30" s="30"/>
      <c r="Z30" s="29"/>
      <c r="AA30" s="29"/>
      <c r="AB30" s="29"/>
      <c r="AC30" s="29"/>
    </row>
    <row r="31" ht="26.25" customHeight="1"/>
    <row r="32" spans="26:29" ht="15.75" customHeight="1">
      <c r="Z32" s="34"/>
      <c r="AA32" s="35"/>
      <c r="AB32" s="36"/>
      <c r="AC32" s="36"/>
    </row>
    <row r="33" spans="1:29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8"/>
      <c r="T33" s="38"/>
      <c r="U33" s="38"/>
      <c r="V33" s="38"/>
      <c r="W33" s="39"/>
      <c r="X33" s="38"/>
      <c r="Y33" s="38"/>
      <c r="Z33" s="38"/>
      <c r="AA33" s="38"/>
      <c r="AB33" s="38"/>
      <c r="AC33" s="38"/>
    </row>
    <row r="36" ht="15.75">
      <c r="O36" s="40"/>
    </row>
    <row r="37" ht="15.75">
      <c r="O37" s="40"/>
    </row>
    <row r="38" ht="15.75">
      <c r="O38" s="40"/>
    </row>
    <row r="39" ht="15.75">
      <c r="O39" s="40"/>
    </row>
    <row r="40" ht="15.75">
      <c r="O40" s="40"/>
    </row>
    <row r="41" ht="15.75">
      <c r="O41" s="40"/>
    </row>
    <row r="42" ht="15.75">
      <c r="O42" s="40"/>
    </row>
    <row r="43" ht="15.75">
      <c r="O43" s="40"/>
    </row>
    <row r="44" ht="15.75">
      <c r="O44" s="40"/>
    </row>
    <row r="45" ht="15.75">
      <c r="O45" s="40"/>
    </row>
    <row r="46" ht="15.75">
      <c r="O46" s="40"/>
    </row>
    <row r="47" ht="15.75">
      <c r="O47" s="40"/>
    </row>
  </sheetData>
  <sheetProtection/>
  <mergeCells count="59">
    <mergeCell ref="AC15:AC16"/>
    <mergeCell ref="T15:T16"/>
    <mergeCell ref="R15:R16"/>
    <mergeCell ref="AA12:AA13"/>
    <mergeCell ref="Y12:Y13"/>
    <mergeCell ref="AC17:AC18"/>
    <mergeCell ref="AB17:AB18"/>
    <mergeCell ref="AB15:AB16"/>
    <mergeCell ref="Y15:Y16"/>
    <mergeCell ref="Z15:Z16"/>
    <mergeCell ref="AA17:AA18"/>
    <mergeCell ref="U15:U16"/>
    <mergeCell ref="U12:U13"/>
    <mergeCell ref="W12:W13"/>
    <mergeCell ref="V12:V13"/>
    <mergeCell ref="AB12:AB13"/>
    <mergeCell ref="X17:X18"/>
    <mergeCell ref="V17:V18"/>
    <mergeCell ref="AA15:AA16"/>
    <mergeCell ref="Y17:Y18"/>
    <mergeCell ref="P12:P13"/>
    <mergeCell ref="A11:A13"/>
    <mergeCell ref="N12:N13"/>
    <mergeCell ref="W17:W18"/>
    <mergeCell ref="W15:W16"/>
    <mergeCell ref="Z17:Z18"/>
    <mergeCell ref="Y11:AC11"/>
    <mergeCell ref="X15:X16"/>
    <mergeCell ref="V15:V16"/>
    <mergeCell ref="Z12:Z13"/>
    <mergeCell ref="C11:S11"/>
    <mergeCell ref="T11:X11"/>
    <mergeCell ref="T12:T13"/>
    <mergeCell ref="K12:K13"/>
    <mergeCell ref="O12:O13"/>
    <mergeCell ref="A15:A16"/>
    <mergeCell ref="F12:F13"/>
    <mergeCell ref="S15:S16"/>
    <mergeCell ref="E12:E13"/>
    <mergeCell ref="S12:S13"/>
    <mergeCell ref="A9:AC9"/>
    <mergeCell ref="D12:D13"/>
    <mergeCell ref="B11:B13"/>
    <mergeCell ref="C12:C13"/>
    <mergeCell ref="G12:J12"/>
    <mergeCell ref="X12:X13"/>
    <mergeCell ref="Q12:Q13"/>
    <mergeCell ref="R12:R13"/>
    <mergeCell ref="L12:L13"/>
    <mergeCell ref="AC12:AC13"/>
    <mergeCell ref="T17:T18"/>
    <mergeCell ref="U17:U18"/>
    <mergeCell ref="S17:S18"/>
    <mergeCell ref="A33:O33"/>
    <mergeCell ref="A29:L29"/>
    <mergeCell ref="R17:R18"/>
    <mergeCell ref="A27:B27"/>
    <mergeCell ref="A26:B26"/>
    <mergeCell ref="A17:A18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2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47"/>
  <sheetViews>
    <sheetView tabSelected="1" zoomScale="82" zoomScaleNormal="82" zoomScaleSheetLayoutView="68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8.125" style="2" customWidth="1"/>
    <col min="14" max="14" width="17.625" style="2" customWidth="1"/>
    <col min="15" max="15" width="18.375" style="2" customWidth="1"/>
    <col min="16" max="16" width="15.375" style="2" customWidth="1"/>
    <col min="17" max="17" width="16.875" style="2" customWidth="1"/>
    <col min="18" max="18" width="15.625" style="2" customWidth="1"/>
    <col min="19" max="21" width="16.25390625" style="2" customWidth="1"/>
    <col min="22" max="22" width="17.00390625" style="2" customWidth="1"/>
    <col min="23" max="23" width="13.375" style="2" customWidth="1"/>
    <col min="24" max="26" width="15.625" style="2" customWidth="1"/>
    <col min="27" max="27" width="17.25390625" style="2" customWidth="1"/>
    <col min="28" max="28" width="15.25390625" style="2" customWidth="1"/>
    <col min="29" max="16384" width="9.125" style="2" customWidth="1"/>
  </cols>
  <sheetData>
    <row r="9" spans="1:28" ht="42" customHeight="1">
      <c r="A9" s="1" t="s">
        <v>98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ht="15.75">
      <c r="C10" s="4"/>
      <c r="D10" s="4"/>
      <c r="E10" s="4"/>
      <c r="F10" s="4"/>
      <c r="G10" s="4"/>
      <c r="H10" s="4"/>
      <c r="I10" s="4"/>
      <c r="J10" s="4"/>
      <c r="K10" s="4"/>
      <c r="R10" s="5"/>
      <c r="AB10" s="5" t="s">
        <v>0</v>
      </c>
    </row>
    <row r="11" spans="1:28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1" t="s">
        <v>30</v>
      </c>
      <c r="T11" s="12"/>
      <c r="U11" s="12"/>
      <c r="V11" s="12"/>
      <c r="W11" s="13"/>
      <c r="X11" s="14" t="s">
        <v>31</v>
      </c>
      <c r="Y11" s="15"/>
      <c r="Z11" s="15"/>
      <c r="AA11" s="15"/>
      <c r="AB11" s="16"/>
    </row>
    <row r="12" spans="1:28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6" t="s">
        <v>7</v>
      </c>
      <c r="N12" s="6" t="s">
        <v>16</v>
      </c>
      <c r="O12" s="6" t="s">
        <v>17</v>
      </c>
      <c r="P12" s="6" t="s">
        <v>18</v>
      </c>
      <c r="Q12" s="6" t="s">
        <v>19</v>
      </c>
      <c r="R12" s="6" t="s">
        <v>20</v>
      </c>
      <c r="S12" s="6" t="s">
        <v>97</v>
      </c>
      <c r="T12" s="6" t="s">
        <v>96</v>
      </c>
      <c r="U12" s="6" t="s">
        <v>95</v>
      </c>
      <c r="V12" s="6" t="s">
        <v>21</v>
      </c>
      <c r="W12" s="6" t="s">
        <v>34</v>
      </c>
      <c r="X12" s="6" t="s">
        <v>97</v>
      </c>
      <c r="Y12" s="6" t="s">
        <v>96</v>
      </c>
      <c r="Z12" s="6" t="s">
        <v>95</v>
      </c>
      <c r="AA12" s="6" t="s">
        <v>21</v>
      </c>
      <c r="AB12" s="6" t="s">
        <v>34</v>
      </c>
    </row>
    <row r="13" spans="1:28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19"/>
      <c r="N13" s="19"/>
      <c r="O13" s="19"/>
      <c r="P13" s="19"/>
      <c r="Q13" s="19"/>
      <c r="R13" s="19"/>
      <c r="S13" s="19"/>
      <c r="T13" s="19" t="s">
        <v>59</v>
      </c>
      <c r="U13" s="19" t="s">
        <v>58</v>
      </c>
      <c r="V13" s="19"/>
      <c r="W13" s="19"/>
      <c r="X13" s="19"/>
      <c r="Y13" s="19" t="s">
        <v>59</v>
      </c>
      <c r="Z13" s="19" t="s">
        <v>58</v>
      </c>
      <c r="AA13" s="19"/>
      <c r="AB13" s="19"/>
    </row>
    <row r="14" spans="1:28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>
        <v>12</v>
      </c>
      <c r="N14" s="24">
        <v>13</v>
      </c>
      <c r="O14" s="24">
        <v>14</v>
      </c>
      <c r="P14" s="24">
        <v>15</v>
      </c>
      <c r="Q14" s="24">
        <v>16</v>
      </c>
      <c r="R14" s="24">
        <v>17</v>
      </c>
      <c r="S14" s="24">
        <v>18</v>
      </c>
      <c r="T14" s="24">
        <v>19</v>
      </c>
      <c r="U14" s="24">
        <v>20</v>
      </c>
      <c r="V14" s="24">
        <v>21</v>
      </c>
      <c r="W14" s="24">
        <v>22</v>
      </c>
      <c r="X14" s="24">
        <v>23</v>
      </c>
      <c r="Y14" s="24">
        <v>24</v>
      </c>
      <c r="Z14" s="24">
        <v>25</v>
      </c>
      <c r="AA14" s="24">
        <v>26</v>
      </c>
      <c r="AB14" s="24">
        <v>27</v>
      </c>
    </row>
    <row r="15" spans="1:28" s="23" customFormat="1" ht="45" customHeight="1">
      <c r="A15" s="44">
        <v>1</v>
      </c>
      <c r="B15" s="45" t="s">
        <v>28</v>
      </c>
      <c r="C15" s="46">
        <v>6131969</v>
      </c>
      <c r="D15" s="46">
        <v>1258047</v>
      </c>
      <c r="E15" s="46">
        <v>0</v>
      </c>
      <c r="F15" s="46">
        <v>151699085</v>
      </c>
      <c r="G15" s="46">
        <v>1190550</v>
      </c>
      <c r="H15" s="46">
        <v>98184</v>
      </c>
      <c r="I15" s="46">
        <v>1371498</v>
      </c>
      <c r="J15" s="46">
        <v>3515723</v>
      </c>
      <c r="K15" s="46">
        <v>109394</v>
      </c>
      <c r="L15" s="46">
        <f>F15+(G15+H15+I15+J15)*10+K15</f>
        <v>213568029</v>
      </c>
      <c r="M15" s="46">
        <v>435457553</v>
      </c>
      <c r="N15" s="47">
        <f>(C15-(D15+E15))/L15</f>
        <v>0.02282140272971288</v>
      </c>
      <c r="O15" s="47">
        <f>0.04*0.3</f>
        <v>0.012</v>
      </c>
      <c r="P15" s="47" t="str">
        <f>IF(N15&gt;O15,"ДА","НЕТ")</f>
        <v>ДА</v>
      </c>
      <c r="Q15" s="48">
        <f>N15+N16</f>
        <v>0.07572953373737354</v>
      </c>
      <c r="R15" s="49" t="str">
        <f>IF(Q15&gt;=0.04,"ДА","НЕТ")</f>
        <v>ДА</v>
      </c>
      <c r="S15" s="146" t="s">
        <v>23</v>
      </c>
      <c r="T15" s="146" t="s">
        <v>23</v>
      </c>
      <c r="U15" s="146" t="s">
        <v>23</v>
      </c>
      <c r="V15" s="146" t="s">
        <v>23</v>
      </c>
      <c r="W15" s="146" t="s">
        <v>23</v>
      </c>
      <c r="X15" s="146">
        <v>4.71</v>
      </c>
      <c r="Y15" s="146">
        <v>5.67</v>
      </c>
      <c r="Z15" s="146">
        <v>34.05</v>
      </c>
      <c r="AA15" s="146">
        <v>23.78</v>
      </c>
      <c r="AB15" s="53" t="str">
        <f>IF(Z15&gt;AA15,"ДА","НЕТ")</f>
        <v>ДА</v>
      </c>
    </row>
    <row r="16" spans="1:28" s="23" customFormat="1" ht="45" customHeight="1">
      <c r="A16" s="54"/>
      <c r="B16" s="55" t="s">
        <v>29</v>
      </c>
      <c r="C16" s="56">
        <v>12453352</v>
      </c>
      <c r="D16" s="56">
        <v>1123185</v>
      </c>
      <c r="E16" s="56">
        <v>0</v>
      </c>
      <c r="F16" s="56">
        <v>151699085</v>
      </c>
      <c r="G16" s="56">
        <v>1190550</v>
      </c>
      <c r="H16" s="56">
        <v>98184</v>
      </c>
      <c r="I16" s="56">
        <v>1371498</v>
      </c>
      <c r="J16" s="56">
        <v>3515723</v>
      </c>
      <c r="K16" s="56">
        <v>689300</v>
      </c>
      <c r="L16" s="56">
        <f>F16+(G16+H16+I16+J16)*10+K16</f>
        <v>214147935</v>
      </c>
      <c r="M16" s="56">
        <v>435457553</v>
      </c>
      <c r="N16" s="57">
        <f>(C16-(D16+E16))/L16</f>
        <v>0.05290813100766066</v>
      </c>
      <c r="O16" s="57">
        <f>0.04*0.7</f>
        <v>0.027999999999999997</v>
      </c>
      <c r="P16" s="57" t="str">
        <f>IF(N16&gt;O16,"ДА","НЕТ")</f>
        <v>ДА</v>
      </c>
      <c r="Q16" s="58"/>
      <c r="R16" s="59"/>
      <c r="S16" s="147"/>
      <c r="T16" s="147"/>
      <c r="U16" s="147"/>
      <c r="V16" s="147"/>
      <c r="W16" s="147"/>
      <c r="X16" s="147"/>
      <c r="Y16" s="147"/>
      <c r="Z16" s="147"/>
      <c r="AA16" s="147"/>
      <c r="AB16" s="64"/>
    </row>
    <row r="17" spans="1:28" ht="48.75" customHeight="1">
      <c r="A17" s="54">
        <v>2</v>
      </c>
      <c r="B17" s="65" t="s">
        <v>44</v>
      </c>
      <c r="C17" s="56">
        <v>3322172</v>
      </c>
      <c r="D17" s="56">
        <v>71345</v>
      </c>
      <c r="E17" s="56">
        <v>0</v>
      </c>
      <c r="F17" s="56">
        <v>57004613</v>
      </c>
      <c r="G17" s="56">
        <v>855369</v>
      </c>
      <c r="H17" s="56">
        <v>308852</v>
      </c>
      <c r="I17" s="56">
        <v>2783581</v>
      </c>
      <c r="J17" s="56">
        <v>752708</v>
      </c>
      <c r="K17" s="56">
        <v>390574</v>
      </c>
      <c r="L17" s="56">
        <f>F17+(G17+H17+I17+J17)*10+K17</f>
        <v>104400287</v>
      </c>
      <c r="M17" s="56">
        <v>341329326</v>
      </c>
      <c r="N17" s="57">
        <f>(C17-(D17+E17))/L17</f>
        <v>0.031138104055212033</v>
      </c>
      <c r="O17" s="57">
        <f>0.04*0.2</f>
        <v>0.008</v>
      </c>
      <c r="P17" s="57" t="str">
        <f>IF(N17&gt;O17,"ДА","НЕТ")</f>
        <v>ДА</v>
      </c>
      <c r="Q17" s="58">
        <f>N17+N18</f>
        <v>0.11204686826199485</v>
      </c>
      <c r="R17" s="59" t="str">
        <f>IF(Q17&gt;=0.04,"ДА","НЕТ")</f>
        <v>ДА</v>
      </c>
      <c r="S17" s="147">
        <v>4.53</v>
      </c>
      <c r="T17" s="147">
        <v>14.88</v>
      </c>
      <c r="U17" s="147">
        <v>45.38</v>
      </c>
      <c r="V17" s="147">
        <v>16.89</v>
      </c>
      <c r="W17" s="64" t="str">
        <f>IF(U17&gt;V17,"ДА","НЕТ")</f>
        <v>ДА</v>
      </c>
      <c r="X17" s="147">
        <v>3.37</v>
      </c>
      <c r="Y17" s="147">
        <v>11.2</v>
      </c>
      <c r="Z17" s="147">
        <v>40.72</v>
      </c>
      <c r="AA17" s="147">
        <v>23.78</v>
      </c>
      <c r="AB17" s="64" t="str">
        <f>IF(Z17&gt;AA17,"ДА","НЕТ")</f>
        <v>ДА</v>
      </c>
    </row>
    <row r="18" spans="1:28" s="23" customFormat="1" ht="45" customHeight="1">
      <c r="A18" s="54"/>
      <c r="B18" s="55" t="s">
        <v>36</v>
      </c>
      <c r="C18" s="56">
        <v>8911589</v>
      </c>
      <c r="D18" s="56">
        <v>474506</v>
      </c>
      <c r="E18" s="56">
        <v>0</v>
      </c>
      <c r="F18" s="56">
        <v>57004613</v>
      </c>
      <c r="G18" s="56">
        <v>855368</v>
      </c>
      <c r="H18" s="56">
        <v>308852</v>
      </c>
      <c r="I18" s="56">
        <v>2783581</v>
      </c>
      <c r="J18" s="56">
        <v>752708</v>
      </c>
      <c r="K18" s="56">
        <v>269272</v>
      </c>
      <c r="L18" s="56">
        <f>F18+(G18+H18+I18+J18)*10+K18</f>
        <v>104278975</v>
      </c>
      <c r="M18" s="56">
        <v>341329326</v>
      </c>
      <c r="N18" s="57">
        <f>(C18-(D18+E18))/L18</f>
        <v>0.08090876420678282</v>
      </c>
      <c r="O18" s="57">
        <f>0.04*0.8</f>
        <v>0.032</v>
      </c>
      <c r="P18" s="57" t="str">
        <f>IF(N18&gt;O18,"ДА","НЕТ")</f>
        <v>ДА</v>
      </c>
      <c r="Q18" s="58"/>
      <c r="R18" s="59"/>
      <c r="S18" s="147"/>
      <c r="T18" s="147"/>
      <c r="U18" s="147"/>
      <c r="V18" s="147"/>
      <c r="W18" s="64"/>
      <c r="X18" s="147"/>
      <c r="Y18" s="147"/>
      <c r="Z18" s="147"/>
      <c r="AA18" s="147"/>
      <c r="AB18" s="64"/>
    </row>
    <row r="19" spans="1:28" s="23" customFormat="1" ht="45" customHeight="1">
      <c r="A19" s="69">
        <v>3</v>
      </c>
      <c r="B19" s="55" t="s">
        <v>37</v>
      </c>
      <c r="C19" s="56">
        <v>4322416</v>
      </c>
      <c r="D19" s="56">
        <v>209968</v>
      </c>
      <c r="E19" s="56">
        <v>0</v>
      </c>
      <c r="F19" s="56">
        <v>42201236</v>
      </c>
      <c r="G19" s="56">
        <v>826008</v>
      </c>
      <c r="H19" s="56">
        <v>98175</v>
      </c>
      <c r="I19" s="56">
        <v>718931</v>
      </c>
      <c r="J19" s="56">
        <v>207714</v>
      </c>
      <c r="K19" s="56">
        <v>19937</v>
      </c>
      <c r="L19" s="56">
        <f>F19+(G19+H19+I19+J19)*10+K19</f>
        <v>60729453</v>
      </c>
      <c r="M19" s="56">
        <v>101134114</v>
      </c>
      <c r="N19" s="57">
        <f>(C19-(D19+E19))/L19</f>
        <v>0.06771752085433735</v>
      </c>
      <c r="O19" s="57">
        <v>0.04</v>
      </c>
      <c r="P19" s="57" t="str">
        <f>IF(N19&gt;O19,"ДА","НЕТ")</f>
        <v>ДА</v>
      </c>
      <c r="Q19" s="57" t="s">
        <v>24</v>
      </c>
      <c r="R19" s="57" t="s">
        <v>24</v>
      </c>
      <c r="S19" s="149">
        <v>5.05</v>
      </c>
      <c r="T19" s="149">
        <v>8.99</v>
      </c>
      <c r="U19" s="149">
        <v>22.43</v>
      </c>
      <c r="V19" s="149">
        <v>16.89</v>
      </c>
      <c r="W19" s="72" t="str">
        <f>IF(U19&gt;V19,"ДА","НЕТ")</f>
        <v>ДА</v>
      </c>
      <c r="X19" s="149">
        <v>4.31</v>
      </c>
      <c r="Y19" s="149">
        <v>9.59</v>
      </c>
      <c r="Z19" s="149">
        <v>23.11</v>
      </c>
      <c r="AA19" s="149">
        <v>23.78</v>
      </c>
      <c r="AB19" s="72" t="str">
        <f>IF(Z19&gt;AA19,"ДА","НЕТ")</f>
        <v>НЕТ</v>
      </c>
    </row>
    <row r="20" spans="1:28" s="23" customFormat="1" ht="53.25" customHeight="1">
      <c r="A20" s="69">
        <v>4</v>
      </c>
      <c r="B20" s="55" t="s">
        <v>89</v>
      </c>
      <c r="C20" s="56">
        <v>42918995</v>
      </c>
      <c r="D20" s="56">
        <v>1125594</v>
      </c>
      <c r="E20" s="56">
        <v>0</v>
      </c>
      <c r="F20" s="56">
        <v>175633053</v>
      </c>
      <c r="G20" s="56">
        <v>243643</v>
      </c>
      <c r="H20" s="56">
        <v>181063</v>
      </c>
      <c r="I20" s="56">
        <v>11121536</v>
      </c>
      <c r="J20" s="56">
        <v>2033019</v>
      </c>
      <c r="K20" s="56">
        <v>3085473</v>
      </c>
      <c r="L20" s="56">
        <f>F20+(G20+H20+I20+J20)*10+K20</f>
        <v>314511136</v>
      </c>
      <c r="M20" s="56">
        <v>1213094311</v>
      </c>
      <c r="N20" s="57">
        <f>(C20-(D20+E20))/L20</f>
        <v>0.13288369223276086</v>
      </c>
      <c r="O20" s="57">
        <v>0.04</v>
      </c>
      <c r="P20" s="57" t="str">
        <f>IF(N20&gt;O20,"ДА","НЕТ")</f>
        <v>ДА</v>
      </c>
      <c r="Q20" s="57" t="s">
        <v>24</v>
      </c>
      <c r="R20" s="57" t="s">
        <v>24</v>
      </c>
      <c r="S20" s="149">
        <v>1.84</v>
      </c>
      <c r="T20" s="149">
        <v>8.99</v>
      </c>
      <c r="U20" s="149">
        <v>33.59</v>
      </c>
      <c r="V20" s="149">
        <v>16.89</v>
      </c>
      <c r="W20" s="72" t="str">
        <f>IF(U20&gt;V20,"ДА","НЕТ")</f>
        <v>ДА</v>
      </c>
      <c r="X20" s="149">
        <v>4.37</v>
      </c>
      <c r="Y20" s="149">
        <v>9.55</v>
      </c>
      <c r="Z20" s="149">
        <v>34.28</v>
      </c>
      <c r="AA20" s="149">
        <v>23.78</v>
      </c>
      <c r="AB20" s="72" t="str">
        <f>IF(Z20&gt;AA20,"ДА","НЕТ")</f>
        <v>ДА</v>
      </c>
    </row>
    <row r="21" spans="1:28" s="23" customFormat="1" ht="45" customHeight="1">
      <c r="A21" s="69">
        <v>5</v>
      </c>
      <c r="B21" s="55" t="s">
        <v>88</v>
      </c>
      <c r="C21" s="56">
        <v>3077015</v>
      </c>
      <c r="D21" s="56">
        <v>35479</v>
      </c>
      <c r="E21" s="56">
        <v>0</v>
      </c>
      <c r="F21" s="56">
        <v>25552144</v>
      </c>
      <c r="G21" s="56">
        <v>1067367</v>
      </c>
      <c r="H21" s="56">
        <v>92513</v>
      </c>
      <c r="I21" s="56">
        <v>479</v>
      </c>
      <c r="J21" s="56">
        <v>72433</v>
      </c>
      <c r="K21" s="56">
        <v>191366</v>
      </c>
      <c r="L21" s="56">
        <f>F21+(G21+H21+I21+J21)*10+K21</f>
        <v>38071430</v>
      </c>
      <c r="M21" s="56">
        <v>158281555</v>
      </c>
      <c r="N21" s="57">
        <f>(C21-(D21+E21))/L21</f>
        <v>0.07989024840937155</v>
      </c>
      <c r="O21" s="57">
        <v>0.04</v>
      </c>
      <c r="P21" s="57" t="str">
        <f>IF(N21&gt;O21,"ДА","НЕТ")</f>
        <v>ДА</v>
      </c>
      <c r="Q21" s="57" t="s">
        <v>24</v>
      </c>
      <c r="R21" s="57" t="s">
        <v>24</v>
      </c>
      <c r="S21" s="149">
        <v>4.59</v>
      </c>
      <c r="T21" s="149">
        <v>14.85</v>
      </c>
      <c r="U21" s="149">
        <v>31.4</v>
      </c>
      <c r="V21" s="149">
        <v>16.89</v>
      </c>
      <c r="W21" s="72" t="str">
        <f>IF(U21&gt;V21,"ДА","НЕТ")</f>
        <v>ДА</v>
      </c>
      <c r="X21" s="149">
        <v>3.65</v>
      </c>
      <c r="Y21" s="149">
        <v>12.24</v>
      </c>
      <c r="Z21" s="149">
        <v>28.42</v>
      </c>
      <c r="AA21" s="149">
        <v>23.78</v>
      </c>
      <c r="AB21" s="72" t="str">
        <f>IF(Z21&gt;AA21,"ДА","НЕТ")</f>
        <v>ДА</v>
      </c>
    </row>
    <row r="22" spans="1:28" s="23" customFormat="1" ht="45" customHeight="1">
      <c r="A22" s="69">
        <v>6</v>
      </c>
      <c r="B22" s="55" t="s">
        <v>87</v>
      </c>
      <c r="C22" s="56">
        <v>6442354</v>
      </c>
      <c r="D22" s="56">
        <v>311045</v>
      </c>
      <c r="E22" s="56">
        <v>0</v>
      </c>
      <c r="F22" s="56">
        <v>97992936</v>
      </c>
      <c r="G22" s="56">
        <v>1103244</v>
      </c>
      <c r="H22" s="56">
        <v>123364</v>
      </c>
      <c r="I22" s="56">
        <v>1313917</v>
      </c>
      <c r="J22" s="56">
        <v>560696</v>
      </c>
      <c r="K22" s="56">
        <v>350985</v>
      </c>
      <c r="L22" s="56">
        <f>F22+(G22+H22+I22+J22)*10+K22</f>
        <v>129356131</v>
      </c>
      <c r="M22" s="56">
        <v>268062892</v>
      </c>
      <c r="N22" s="57">
        <f>(C22-(D22+E22))/L22</f>
        <v>0.04739867335704405</v>
      </c>
      <c r="O22" s="57">
        <v>0.04</v>
      </c>
      <c r="P22" s="57" t="str">
        <f>IF(N22&gt;O22,"ДА","НЕТ")</f>
        <v>ДА</v>
      </c>
      <c r="Q22" s="57" t="s">
        <v>24</v>
      </c>
      <c r="R22" s="57" t="s">
        <v>24</v>
      </c>
      <c r="S22" s="149">
        <v>4.45</v>
      </c>
      <c r="T22" s="149">
        <v>17.59</v>
      </c>
      <c r="U22" s="149">
        <v>32.17</v>
      </c>
      <c r="V22" s="149">
        <v>16.89</v>
      </c>
      <c r="W22" s="72" t="str">
        <f>IF(U22&gt;V22,"ДА","НЕТ")</f>
        <v>ДА</v>
      </c>
      <c r="X22" s="149">
        <v>3.57</v>
      </c>
      <c r="Y22" s="149">
        <v>13.77</v>
      </c>
      <c r="Z22" s="149">
        <v>27.87</v>
      </c>
      <c r="AA22" s="149">
        <v>23.78</v>
      </c>
      <c r="AB22" s="72" t="str">
        <f>IF(Z22&gt;AA22,"ДА","НЕТ")</f>
        <v>ДА</v>
      </c>
    </row>
    <row r="23" spans="1:28" s="23" customFormat="1" ht="45" customHeight="1">
      <c r="A23" s="69">
        <v>7</v>
      </c>
      <c r="B23" s="55" t="s">
        <v>86</v>
      </c>
      <c r="C23" s="56">
        <v>278938</v>
      </c>
      <c r="D23" s="56">
        <v>2361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24343</v>
      </c>
      <c r="L23" s="56">
        <f>F23+(G23+H23+I23+J23)*10+K23</f>
        <v>24343</v>
      </c>
      <c r="M23" s="56">
        <v>0</v>
      </c>
      <c r="N23" s="57" t="s">
        <v>23</v>
      </c>
      <c r="O23" s="57" t="s">
        <v>23</v>
      </c>
      <c r="P23" s="57" t="s">
        <v>23</v>
      </c>
      <c r="Q23" s="57" t="s">
        <v>24</v>
      </c>
      <c r="R23" s="57" t="s">
        <v>24</v>
      </c>
      <c r="S23" s="57" t="s">
        <v>23</v>
      </c>
      <c r="T23" s="57" t="s">
        <v>23</v>
      </c>
      <c r="U23" s="57" t="s">
        <v>23</v>
      </c>
      <c r="V23" s="57" t="s">
        <v>23</v>
      </c>
      <c r="W23" s="57" t="s">
        <v>23</v>
      </c>
      <c r="X23" s="57" t="s">
        <v>23</v>
      </c>
      <c r="Y23" s="57" t="s">
        <v>23</v>
      </c>
      <c r="Z23" s="57" t="s">
        <v>23</v>
      </c>
      <c r="AA23" s="57" t="s">
        <v>23</v>
      </c>
      <c r="AB23" s="57" t="s">
        <v>23</v>
      </c>
    </row>
    <row r="24" spans="1:28" s="23" customFormat="1" ht="45" customHeight="1">
      <c r="A24" s="69">
        <v>8</v>
      </c>
      <c r="B24" s="55" t="s">
        <v>85</v>
      </c>
      <c r="C24" s="56">
        <v>5178858</v>
      </c>
      <c r="D24" s="56">
        <v>99437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257436</v>
      </c>
      <c r="L24" s="56">
        <f>F24+(G24+H24+I24+J24)*10+K24</f>
        <v>257436</v>
      </c>
      <c r="M24" s="56">
        <v>0</v>
      </c>
      <c r="N24" s="57" t="s">
        <v>23</v>
      </c>
      <c r="O24" s="57" t="s">
        <v>23</v>
      </c>
      <c r="P24" s="57" t="s">
        <v>23</v>
      </c>
      <c r="Q24" s="57" t="s">
        <v>24</v>
      </c>
      <c r="R24" s="57" t="s">
        <v>24</v>
      </c>
      <c r="S24" s="57" t="s">
        <v>23</v>
      </c>
      <c r="T24" s="57" t="s">
        <v>23</v>
      </c>
      <c r="U24" s="57" t="s">
        <v>23</v>
      </c>
      <c r="V24" s="57" t="s">
        <v>23</v>
      </c>
      <c r="W24" s="57" t="s">
        <v>23</v>
      </c>
      <c r="X24" s="57" t="s">
        <v>23</v>
      </c>
      <c r="Y24" s="57" t="s">
        <v>23</v>
      </c>
      <c r="Z24" s="57" t="s">
        <v>23</v>
      </c>
      <c r="AA24" s="57" t="s">
        <v>23</v>
      </c>
      <c r="AB24" s="57" t="s">
        <v>23</v>
      </c>
    </row>
    <row r="25" spans="1:28" s="23" customFormat="1" ht="45" customHeight="1">
      <c r="A25" s="110">
        <v>9</v>
      </c>
      <c r="B25" s="111" t="s">
        <v>84</v>
      </c>
      <c r="C25" s="112">
        <v>2511116</v>
      </c>
      <c r="D25" s="112">
        <v>9795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f>F25+(G25+H25+I25+J25)*10+K25</f>
        <v>0</v>
      </c>
      <c r="M25" s="112">
        <v>0</v>
      </c>
      <c r="N25" s="113" t="s">
        <v>23</v>
      </c>
      <c r="O25" s="113" t="s">
        <v>23</v>
      </c>
      <c r="P25" s="113" t="s">
        <v>23</v>
      </c>
      <c r="Q25" s="113" t="s">
        <v>24</v>
      </c>
      <c r="R25" s="113" t="s">
        <v>24</v>
      </c>
      <c r="S25" s="113" t="s">
        <v>23</v>
      </c>
      <c r="T25" s="113" t="s">
        <v>23</v>
      </c>
      <c r="U25" s="113" t="s">
        <v>23</v>
      </c>
      <c r="V25" s="113" t="s">
        <v>23</v>
      </c>
      <c r="W25" s="113" t="s">
        <v>23</v>
      </c>
      <c r="X25" s="113" t="s">
        <v>23</v>
      </c>
      <c r="Y25" s="113" t="s">
        <v>23</v>
      </c>
      <c r="Z25" s="113" t="s">
        <v>23</v>
      </c>
      <c r="AA25" s="113" t="s">
        <v>23</v>
      </c>
      <c r="AB25" s="113" t="s">
        <v>23</v>
      </c>
    </row>
    <row r="26" spans="1:28" s="26" customFormat="1" ht="45" customHeight="1">
      <c r="A26" s="86" t="s">
        <v>25</v>
      </c>
      <c r="B26" s="86"/>
      <c r="C26" s="46" t="s">
        <v>24</v>
      </c>
      <c r="D26" s="46" t="s">
        <v>24</v>
      </c>
      <c r="E26" s="46" t="s">
        <v>24</v>
      </c>
      <c r="F26" s="46" t="s">
        <v>24</v>
      </c>
      <c r="G26" s="46" t="s">
        <v>24</v>
      </c>
      <c r="H26" s="46" t="s">
        <v>24</v>
      </c>
      <c r="I26" s="46" t="s">
        <v>24</v>
      </c>
      <c r="J26" s="46" t="s">
        <v>24</v>
      </c>
      <c r="K26" s="46" t="s">
        <v>24</v>
      </c>
      <c r="L26" s="46" t="s">
        <v>24</v>
      </c>
      <c r="M26" s="46" t="s">
        <v>24</v>
      </c>
      <c r="N26" s="46" t="s">
        <v>24</v>
      </c>
      <c r="O26" s="47" t="s">
        <v>24</v>
      </c>
      <c r="P26" s="47" t="s">
        <v>24</v>
      </c>
      <c r="Q26" s="47" t="s">
        <v>24</v>
      </c>
      <c r="R26" s="47" t="s">
        <v>24</v>
      </c>
      <c r="S26" s="153">
        <v>2.92</v>
      </c>
      <c r="T26" s="153">
        <v>9.57</v>
      </c>
      <c r="U26" s="153">
        <v>34.29</v>
      </c>
      <c r="V26" s="88" t="s">
        <v>24</v>
      </c>
      <c r="W26" s="88" t="s">
        <v>24</v>
      </c>
      <c r="X26" s="153">
        <v>4.21</v>
      </c>
      <c r="Y26" s="153">
        <v>8.97</v>
      </c>
      <c r="Z26" s="154">
        <v>33.6</v>
      </c>
      <c r="AA26" s="88" t="s">
        <v>24</v>
      </c>
      <c r="AB26" s="88" t="s">
        <v>24</v>
      </c>
    </row>
    <row r="27" spans="1:28" s="26" customFormat="1" ht="45" customHeight="1">
      <c r="A27" s="90" t="s">
        <v>26</v>
      </c>
      <c r="B27" s="90"/>
      <c r="C27" s="78" t="s">
        <v>24</v>
      </c>
      <c r="D27" s="78" t="s">
        <v>24</v>
      </c>
      <c r="E27" s="78" t="s">
        <v>24</v>
      </c>
      <c r="F27" s="78" t="s">
        <v>24</v>
      </c>
      <c r="G27" s="78" t="s">
        <v>24</v>
      </c>
      <c r="H27" s="78" t="s">
        <v>24</v>
      </c>
      <c r="I27" s="78" t="s">
        <v>24</v>
      </c>
      <c r="J27" s="78" t="s">
        <v>24</v>
      </c>
      <c r="K27" s="78" t="s">
        <v>24</v>
      </c>
      <c r="L27" s="78" t="s">
        <v>24</v>
      </c>
      <c r="M27" s="78" t="s">
        <v>24</v>
      </c>
      <c r="N27" s="78" t="s">
        <v>24</v>
      </c>
      <c r="O27" s="80" t="s">
        <v>24</v>
      </c>
      <c r="P27" s="80" t="s">
        <v>24</v>
      </c>
      <c r="Q27" s="91" t="s">
        <v>24</v>
      </c>
      <c r="R27" s="91" t="s">
        <v>24</v>
      </c>
      <c r="S27" s="91" t="s">
        <v>24</v>
      </c>
      <c r="T27" s="91" t="s">
        <v>24</v>
      </c>
      <c r="U27" s="151">
        <v>33.78</v>
      </c>
      <c r="V27" s="91" t="s">
        <v>24</v>
      </c>
      <c r="W27" s="91" t="s">
        <v>24</v>
      </c>
      <c r="X27" s="91" t="s">
        <v>24</v>
      </c>
      <c r="Y27" s="91" t="s">
        <v>24</v>
      </c>
      <c r="Z27" s="151">
        <v>33.98</v>
      </c>
      <c r="AA27" s="91" t="s">
        <v>24</v>
      </c>
      <c r="AB27" s="91" t="s">
        <v>24</v>
      </c>
    </row>
    <row r="28" spans="1:28" s="26" customFormat="1" ht="22.5" customHeight="1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V28" s="28"/>
      <c r="W28" s="28"/>
      <c r="X28" s="30"/>
      <c r="Y28" s="29"/>
      <c r="Z28" s="29"/>
      <c r="AA28" s="29"/>
      <c r="AB28" s="28"/>
    </row>
    <row r="29" spans="1:28" s="26" customFormat="1" ht="18.75" customHeight="1">
      <c r="A29" s="155" t="s">
        <v>12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27"/>
      <c r="N29" s="29"/>
      <c r="O29" s="29"/>
      <c r="P29" s="29"/>
      <c r="Q29" s="29"/>
      <c r="R29" s="29"/>
      <c r="S29" s="29"/>
      <c r="T29" s="29"/>
      <c r="U29" s="29"/>
      <c r="V29" s="31"/>
      <c r="W29" s="29"/>
      <c r="X29" s="30"/>
      <c r="Y29" s="30"/>
      <c r="Z29" s="2"/>
      <c r="AA29" s="2"/>
      <c r="AB29" s="30"/>
    </row>
    <row r="30" spans="1:28" s="26" customFormat="1" ht="36.75" customHeight="1">
      <c r="A30" s="156" t="s">
        <v>94</v>
      </c>
      <c r="B30" s="157"/>
      <c r="C30" s="158"/>
      <c r="D30" s="158"/>
      <c r="E30" s="158"/>
      <c r="F30" s="158"/>
      <c r="G30" s="158"/>
      <c r="H30" s="158"/>
      <c r="I30" s="158"/>
      <c r="J30" s="158"/>
      <c r="K30" s="157"/>
      <c r="L30" s="158"/>
      <c r="M30" s="27"/>
      <c r="N30" s="27"/>
      <c r="O30" s="29"/>
      <c r="P30" s="29"/>
      <c r="Q30" s="29"/>
      <c r="R30" s="29"/>
      <c r="S30" s="29"/>
      <c r="T30" s="29"/>
      <c r="U30" s="29"/>
      <c r="V30" s="31"/>
      <c r="W30" s="29"/>
      <c r="X30" s="30"/>
      <c r="Y30" s="29"/>
      <c r="Z30" s="29"/>
      <c r="AA30" s="29"/>
      <c r="AB30" s="29"/>
    </row>
    <row r="31" ht="26.25" customHeight="1"/>
    <row r="32" spans="25:28" ht="15.75" customHeight="1">
      <c r="Y32" s="34"/>
      <c r="Z32" s="35"/>
      <c r="AA32" s="36"/>
      <c r="AB32" s="36"/>
    </row>
    <row r="33" spans="1:28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9"/>
      <c r="W33" s="38"/>
      <c r="X33" s="38"/>
      <c r="Y33" s="38"/>
      <c r="Z33" s="38"/>
      <c r="AA33" s="38"/>
      <c r="AB33" s="38"/>
    </row>
    <row r="36" ht="15.75">
      <c r="N36" s="40"/>
    </row>
    <row r="37" ht="15.75">
      <c r="N37" s="40"/>
    </row>
    <row r="38" ht="15.75">
      <c r="N38" s="40"/>
    </row>
    <row r="39" ht="15.75">
      <c r="N39" s="40"/>
    </row>
    <row r="40" ht="15.75">
      <c r="N40" s="40"/>
    </row>
    <row r="41" ht="15.75">
      <c r="N41" s="40"/>
    </row>
    <row r="42" ht="15.75">
      <c r="N42" s="40"/>
    </row>
    <row r="43" ht="15.75">
      <c r="N43" s="40"/>
    </row>
    <row r="44" ht="15.75">
      <c r="N44" s="40"/>
    </row>
    <row r="45" ht="15.75">
      <c r="N45" s="40"/>
    </row>
    <row r="46" ht="15.75">
      <c r="N46" s="40"/>
    </row>
    <row r="47" ht="15.75">
      <c r="N47" s="40"/>
    </row>
  </sheetData>
  <sheetProtection/>
  <mergeCells count="59">
    <mergeCell ref="S17:S18"/>
    <mergeCell ref="T17:T18"/>
    <mergeCell ref="R17:R18"/>
    <mergeCell ref="A33:N33"/>
    <mergeCell ref="A29:L29"/>
    <mergeCell ref="Q17:Q18"/>
    <mergeCell ref="A27:B27"/>
    <mergeCell ref="A26:B26"/>
    <mergeCell ref="A17:A18"/>
    <mergeCell ref="A9:AB9"/>
    <mergeCell ref="D12:D13"/>
    <mergeCell ref="B11:B13"/>
    <mergeCell ref="C12:C13"/>
    <mergeCell ref="G12:J12"/>
    <mergeCell ref="W12:W13"/>
    <mergeCell ref="P12:P13"/>
    <mergeCell ref="Q12:Q13"/>
    <mergeCell ref="L12:L13"/>
    <mergeCell ref="AB12:AB13"/>
    <mergeCell ref="C11:R11"/>
    <mergeCell ref="S11:W11"/>
    <mergeCell ref="S12:S13"/>
    <mergeCell ref="K12:K13"/>
    <mergeCell ref="N12:N13"/>
    <mergeCell ref="A15:A16"/>
    <mergeCell ref="F12:F13"/>
    <mergeCell ref="R15:R16"/>
    <mergeCell ref="E12:E13"/>
    <mergeCell ref="R12:R13"/>
    <mergeCell ref="O12:O13"/>
    <mergeCell ref="A11:A13"/>
    <mergeCell ref="M12:M13"/>
    <mergeCell ref="V17:V18"/>
    <mergeCell ref="V15:V16"/>
    <mergeCell ref="Y17:Y18"/>
    <mergeCell ref="X11:AB11"/>
    <mergeCell ref="W15:W16"/>
    <mergeCell ref="U15:U16"/>
    <mergeCell ref="Y12:Y13"/>
    <mergeCell ref="Z17:Z18"/>
    <mergeCell ref="T15:T16"/>
    <mergeCell ref="T12:T13"/>
    <mergeCell ref="V12:V13"/>
    <mergeCell ref="U12:U13"/>
    <mergeCell ref="AA12:AA13"/>
    <mergeCell ref="W17:W18"/>
    <mergeCell ref="U17:U18"/>
    <mergeCell ref="Z15:Z16"/>
    <mergeCell ref="X17:X18"/>
    <mergeCell ref="AB15:AB16"/>
    <mergeCell ref="S15:S16"/>
    <mergeCell ref="Q15:Q16"/>
    <mergeCell ref="Z12:Z13"/>
    <mergeCell ref="X12:X13"/>
    <mergeCell ref="AB17:AB18"/>
    <mergeCell ref="AA17:AA18"/>
    <mergeCell ref="AA15:AA16"/>
    <mergeCell ref="X15:X16"/>
    <mergeCell ref="Y15:Y16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8"/>
  <sheetViews>
    <sheetView zoomScale="70" zoomScaleNormal="70" zoomScaleSheetLayoutView="75" zoomScalePageLayoutView="0" workbookViewId="0" topLeftCell="A5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11" width="16.00390625" style="2" customWidth="1"/>
    <col min="12" max="12" width="18.75390625" style="2" customWidth="1"/>
    <col min="13" max="13" width="18.75390625" style="2" hidden="1" customWidth="1"/>
    <col min="14" max="14" width="18.125" style="2" customWidth="1"/>
    <col min="15" max="18" width="15.375" style="2" customWidth="1"/>
    <col min="19" max="19" width="15.00390625" style="2" customWidth="1"/>
    <col min="20" max="20" width="16.375" style="2" customWidth="1"/>
    <col min="21" max="23" width="15.00390625" style="2" customWidth="1"/>
    <col min="24" max="24" width="13.375" style="2" customWidth="1"/>
    <col min="25" max="25" width="18.25390625" style="2" customWidth="1"/>
    <col min="26" max="28" width="14.75390625" style="2" customWidth="1"/>
    <col min="29" max="29" width="14.25390625" style="2" customWidth="1"/>
    <col min="30" max="16384" width="9.125" style="2" customWidth="1"/>
  </cols>
  <sheetData>
    <row r="9" spans="1:29" ht="42" customHeight="1">
      <c r="A9" s="1" t="s">
        <v>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T10" s="5"/>
      <c r="U10" s="5"/>
      <c r="Y10" s="5"/>
      <c r="Z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52</v>
      </c>
      <c r="U12" s="6" t="s">
        <v>51</v>
      </c>
      <c r="V12" s="6" t="s">
        <v>50</v>
      </c>
      <c r="W12" s="6" t="s">
        <v>21</v>
      </c>
      <c r="X12" s="6" t="s">
        <v>34</v>
      </c>
      <c r="Y12" s="6" t="s">
        <v>52</v>
      </c>
      <c r="Z12" s="6" t="s">
        <v>51</v>
      </c>
      <c r="AA12" s="6" t="s">
        <v>50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32</v>
      </c>
      <c r="V13" s="19" t="s">
        <v>33</v>
      </c>
      <c r="W13" s="19"/>
      <c r="X13" s="19"/>
      <c r="Y13" s="19"/>
      <c r="Z13" s="19" t="s">
        <v>32</v>
      </c>
      <c r="AA13" s="19" t="s">
        <v>33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3391189</v>
      </c>
      <c r="D15" s="46">
        <v>158621</v>
      </c>
      <c r="E15" s="46">
        <v>0</v>
      </c>
      <c r="F15" s="46">
        <v>171671028</v>
      </c>
      <c r="G15" s="46">
        <v>428820</v>
      </c>
      <c r="H15" s="46">
        <v>22496</v>
      </c>
      <c r="I15" s="46">
        <v>1290006</v>
      </c>
      <c r="J15" s="46">
        <v>3142509</v>
      </c>
      <c r="K15" s="46">
        <v>109394</v>
      </c>
      <c r="L15" s="46">
        <f>F15+(G15+H15+I15+J15)*10+K15</f>
        <v>220618732</v>
      </c>
      <c r="M15" s="46" t="s">
        <v>24</v>
      </c>
      <c r="N15" s="46">
        <v>404349652</v>
      </c>
      <c r="O15" s="92">
        <f>(C15-(D15+E15))/L15</f>
        <v>0.014652282563205013</v>
      </c>
      <c r="P15" s="47">
        <f>0.04*0.3</f>
        <v>0.012</v>
      </c>
      <c r="Q15" s="47" t="str">
        <f>IF(O15&gt;P15,"ДА","НЕТ")</f>
        <v>ДА</v>
      </c>
      <c r="R15" s="48">
        <f>O15+O16</f>
        <v>0.05717950732986803</v>
      </c>
      <c r="S15" s="49" t="str">
        <f>IF(R15&gt;=0.04,"ДА","НЕТ")</f>
        <v>ДА</v>
      </c>
      <c r="T15" s="50" t="s">
        <v>23</v>
      </c>
      <c r="U15" s="50" t="s">
        <v>23</v>
      </c>
      <c r="V15" s="50" t="s">
        <v>23</v>
      </c>
      <c r="W15" s="50" t="s">
        <v>23</v>
      </c>
      <c r="X15" s="50" t="s">
        <v>23</v>
      </c>
      <c r="Y15" s="93">
        <v>1.99</v>
      </c>
      <c r="Z15" s="93">
        <v>4.75</v>
      </c>
      <c r="AA15" s="93">
        <v>6.92</v>
      </c>
      <c r="AB15" s="52">
        <v>20.52</v>
      </c>
      <c r="AC15" s="53" t="str">
        <f>IF(AA15&gt;AB15,"ДА","НЕТ")</f>
        <v>НЕТ</v>
      </c>
    </row>
    <row r="16" spans="1:29" s="23" customFormat="1" ht="45" customHeight="1">
      <c r="A16" s="54"/>
      <c r="B16" s="55" t="s">
        <v>29</v>
      </c>
      <c r="C16" s="56">
        <v>9705763</v>
      </c>
      <c r="D16" s="56">
        <v>297641</v>
      </c>
      <c r="E16" s="56">
        <v>0</v>
      </c>
      <c r="F16" s="56">
        <v>171671028</v>
      </c>
      <c r="G16" s="56">
        <v>428820</v>
      </c>
      <c r="H16" s="56">
        <v>22496</v>
      </c>
      <c r="I16" s="56">
        <v>1290006</v>
      </c>
      <c r="J16" s="56">
        <v>3142509</v>
      </c>
      <c r="K16" s="56">
        <v>716525</v>
      </c>
      <c r="L16" s="56">
        <f>F16+(G16+H16+I16+J16)*10+K16</f>
        <v>221225863</v>
      </c>
      <c r="M16" s="56" t="e">
        <f>#REF!/#REF!*100</f>
        <v>#REF!</v>
      </c>
      <c r="N16" s="56">
        <v>404349652</v>
      </c>
      <c r="O16" s="57">
        <f>(C16-(D16+E16))/L16</f>
        <v>0.04252722476666302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60"/>
      <c r="U16" s="60"/>
      <c r="V16" s="60"/>
      <c r="W16" s="61"/>
      <c r="X16" s="61"/>
      <c r="Y16" s="94"/>
      <c r="Z16" s="94"/>
      <c r="AA16" s="94"/>
      <c r="AB16" s="63"/>
      <c r="AC16" s="64" t="str">
        <f>IF(AA16&gt;AB16,"ДА","НЕТ")</f>
        <v>НЕТ</v>
      </c>
    </row>
    <row r="17" spans="1:29" ht="48.75" customHeight="1">
      <c r="A17" s="54">
        <v>2</v>
      </c>
      <c r="B17" s="65" t="s">
        <v>44</v>
      </c>
      <c r="C17" s="56">
        <v>2400430</v>
      </c>
      <c r="D17" s="56">
        <v>28457</v>
      </c>
      <c r="E17" s="56">
        <v>0</v>
      </c>
      <c r="F17" s="56">
        <v>49175320</v>
      </c>
      <c r="G17" s="56">
        <v>1462213</v>
      </c>
      <c r="H17" s="56">
        <v>182246</v>
      </c>
      <c r="I17" s="56">
        <v>2211203</v>
      </c>
      <c r="J17" s="56">
        <v>691176</v>
      </c>
      <c r="K17" s="56">
        <v>390574</v>
      </c>
      <c r="L17" s="56">
        <f>F17+(G17+H17+I17+J17)*10+K17</f>
        <v>95034274</v>
      </c>
      <c r="M17" s="56" t="s">
        <v>24</v>
      </c>
      <c r="N17" s="56">
        <v>309337073</v>
      </c>
      <c r="O17" s="57">
        <f>(C17-(D17+E17))/L17</f>
        <v>0.024959132112694415</v>
      </c>
      <c r="P17" s="57">
        <f>0.04*0.2</f>
        <v>0.008</v>
      </c>
      <c r="Q17" s="57" t="str">
        <f>IF(O17&gt;P17,"ДА","НЕТ")</f>
        <v>ДА</v>
      </c>
      <c r="R17" s="58">
        <f>O17+O18</f>
        <v>0.09596065098556567</v>
      </c>
      <c r="S17" s="59" t="str">
        <f>IF(R17&gt;=0.04,"ДА","НЕТ")</f>
        <v>ДА</v>
      </c>
      <c r="T17" s="68">
        <v>4.33</v>
      </c>
      <c r="U17" s="68">
        <v>16.65</v>
      </c>
      <c r="V17" s="68">
        <v>34.89</v>
      </c>
      <c r="W17" s="68">
        <v>18.76</v>
      </c>
      <c r="X17" s="64" t="s">
        <v>35</v>
      </c>
      <c r="Y17" s="94">
        <v>1.71</v>
      </c>
      <c r="Z17" s="94">
        <v>13.78</v>
      </c>
      <c r="AA17" s="94">
        <v>31.57</v>
      </c>
      <c r="AB17" s="63">
        <v>20.52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7111465</v>
      </c>
      <c r="D18" s="56">
        <v>370571</v>
      </c>
      <c r="E18" s="56">
        <v>0</v>
      </c>
      <c r="F18" s="56">
        <v>49175317</v>
      </c>
      <c r="G18" s="56">
        <v>1462214</v>
      </c>
      <c r="H18" s="56">
        <v>182248</v>
      </c>
      <c r="I18" s="56">
        <v>2211203</v>
      </c>
      <c r="J18" s="56">
        <v>691177</v>
      </c>
      <c r="K18" s="56">
        <v>296401</v>
      </c>
      <c r="L18" s="56">
        <f>F18+(G18+H18+I18+J18)*10+K18</f>
        <v>94940138</v>
      </c>
      <c r="M18" s="56" t="e">
        <f>#REF!/#REF!*100</f>
        <v>#REF!</v>
      </c>
      <c r="N18" s="56">
        <v>309337073</v>
      </c>
      <c r="O18" s="57">
        <f>(C18-(D18+E18))/L18</f>
        <v>0.07100151887287125</v>
      </c>
      <c r="P18" s="57">
        <f>0.04*0.8</f>
        <v>0.032</v>
      </c>
      <c r="Q18" s="57" t="str">
        <f>IF(O18&gt;P18,"ДА","НЕТ")</f>
        <v>ДА</v>
      </c>
      <c r="R18" s="58"/>
      <c r="S18" s="59"/>
      <c r="T18" s="68"/>
      <c r="U18" s="68">
        <v>16.65</v>
      </c>
      <c r="V18" s="68">
        <v>34.89</v>
      </c>
      <c r="W18" s="68"/>
      <c r="X18" s="64"/>
      <c r="Y18" s="94"/>
      <c r="Z18" s="94"/>
      <c r="AA18" s="94">
        <v>31.57</v>
      </c>
      <c r="AB18" s="63"/>
      <c r="AC18" s="64" t="str">
        <f>IF(AA18&gt;AB18,"ДА","НЕТ")</f>
        <v>ДА</v>
      </c>
    </row>
    <row r="19" spans="1:29" s="23" customFormat="1" ht="45" customHeight="1">
      <c r="A19" s="69">
        <v>3</v>
      </c>
      <c r="B19" s="55" t="s">
        <v>37</v>
      </c>
      <c r="C19" s="56">
        <v>3452145</v>
      </c>
      <c r="D19" s="56">
        <v>267490</v>
      </c>
      <c r="E19" s="56">
        <v>0</v>
      </c>
      <c r="F19" s="56">
        <v>37914218</v>
      </c>
      <c r="G19" s="56">
        <v>216741</v>
      </c>
      <c r="H19" s="56">
        <v>11413</v>
      </c>
      <c r="I19" s="56">
        <v>269384</v>
      </c>
      <c r="J19" s="56">
        <v>216729</v>
      </c>
      <c r="K19" s="56">
        <v>19937</v>
      </c>
      <c r="L19" s="56">
        <f>F19+(G19+H19+I19+J19)*10+K19</f>
        <v>45076825</v>
      </c>
      <c r="M19" s="56" t="e">
        <f>#REF!/#REF!*100</f>
        <v>#REF!</v>
      </c>
      <c r="N19" s="56">
        <v>92221147</v>
      </c>
      <c r="O19" s="57">
        <f>(C19-(D19+E19))/L19</f>
        <v>0.07064949672032136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71">
        <v>1.91</v>
      </c>
      <c r="U19" s="71">
        <v>9.45</v>
      </c>
      <c r="V19" s="71">
        <v>24.5</v>
      </c>
      <c r="W19" s="74">
        <v>18.76</v>
      </c>
      <c r="X19" s="72" t="str">
        <f>IF(V19&gt;W19,"ДА","НЕТ")</f>
        <v>ДА</v>
      </c>
      <c r="Y19" s="95">
        <v>2.75</v>
      </c>
      <c r="Z19" s="95">
        <v>10.54</v>
      </c>
      <c r="AA19" s="95">
        <v>25.75</v>
      </c>
      <c r="AB19" s="74">
        <v>20.52</v>
      </c>
      <c r="AC19" s="72" t="str">
        <f>IF(AA19&gt;AB19,"ДА","НЕТ")</f>
        <v>ДА</v>
      </c>
    </row>
    <row r="20" spans="1:29" s="23" customFormat="1" ht="45" customHeight="1">
      <c r="A20" s="69">
        <v>4</v>
      </c>
      <c r="B20" s="55" t="s">
        <v>38</v>
      </c>
      <c r="C20" s="56">
        <v>23615287</v>
      </c>
      <c r="D20" s="56">
        <v>607224</v>
      </c>
      <c r="E20" s="56">
        <v>0</v>
      </c>
      <c r="F20" s="56">
        <v>124841695</v>
      </c>
      <c r="G20" s="56">
        <v>1647117</v>
      </c>
      <c r="H20" s="56">
        <v>332051</v>
      </c>
      <c r="I20" s="56">
        <v>5490105</v>
      </c>
      <c r="J20" s="56">
        <v>789508</v>
      </c>
      <c r="K20" s="56">
        <v>1328025</v>
      </c>
      <c r="L20" s="56">
        <f>F20+(G20+H20+I20+J20)*10+K20</f>
        <v>208757530</v>
      </c>
      <c r="M20" s="56" t="e">
        <f>#REF!/#REF!*100</f>
        <v>#REF!</v>
      </c>
      <c r="N20" s="56">
        <v>631602464</v>
      </c>
      <c r="O20" s="57">
        <f>(C20-(D20+E20))/L20</f>
        <v>0.11021429023422533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71">
        <v>3.93</v>
      </c>
      <c r="U20" s="71">
        <v>14.63</v>
      </c>
      <c r="V20" s="71">
        <v>28.73</v>
      </c>
      <c r="W20" s="74">
        <v>18.76</v>
      </c>
      <c r="X20" s="72" t="s">
        <v>35</v>
      </c>
      <c r="Y20" s="96">
        <v>2</v>
      </c>
      <c r="Z20" s="95">
        <v>11.49</v>
      </c>
      <c r="AA20" s="95">
        <v>25.21</v>
      </c>
      <c r="AB20" s="74">
        <v>20.52</v>
      </c>
      <c r="AC20" s="72" t="str">
        <f>IF(AA20&gt;AB20,"ДА","НЕТ")</f>
        <v>ДА</v>
      </c>
    </row>
    <row r="21" spans="1:29" s="23" customFormat="1" ht="47.25" customHeight="1">
      <c r="A21" s="69">
        <v>5</v>
      </c>
      <c r="B21" s="55" t="s">
        <v>45</v>
      </c>
      <c r="C21" s="56">
        <v>37793430</v>
      </c>
      <c r="D21" s="56">
        <v>920300</v>
      </c>
      <c r="E21" s="56">
        <v>0</v>
      </c>
      <c r="F21" s="56">
        <v>169708478</v>
      </c>
      <c r="G21" s="56">
        <v>1413366</v>
      </c>
      <c r="H21" s="56">
        <v>307703</v>
      </c>
      <c r="I21" s="56">
        <v>8581874</v>
      </c>
      <c r="J21" s="56">
        <v>1843778</v>
      </c>
      <c r="K21" s="56">
        <v>3085473</v>
      </c>
      <c r="L21" s="56">
        <f>F21+(G21+H21+I21+J21)*10+K21</f>
        <v>294261161</v>
      </c>
      <c r="M21" s="56" t="e">
        <f>#REF!/#REF!*100</f>
        <v>#REF!</v>
      </c>
      <c r="N21" s="56">
        <v>1074025138</v>
      </c>
      <c r="O21" s="57">
        <f>(C21-(D21+E21))/L21</f>
        <v>0.12530749853189085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71">
        <v>5.51</v>
      </c>
      <c r="U21" s="71">
        <v>11.86</v>
      </c>
      <c r="V21" s="71">
        <v>26.32</v>
      </c>
      <c r="W21" s="74">
        <v>18.76</v>
      </c>
      <c r="X21" s="72" t="str">
        <f>IF(V21&gt;W20,"ДА","НЕТ")</f>
        <v>ДА</v>
      </c>
      <c r="Y21" s="95">
        <v>3.59</v>
      </c>
      <c r="Z21" s="95">
        <v>9.18</v>
      </c>
      <c r="AA21" s="95">
        <v>23.3</v>
      </c>
      <c r="AB21" s="74">
        <v>20.52</v>
      </c>
      <c r="AC21" s="72" t="str">
        <f>IF(AA21&gt;AB21,"ДА","НЕТ")</f>
        <v>ДА</v>
      </c>
    </row>
    <row r="22" spans="1:29" s="23" customFormat="1" ht="45" customHeight="1">
      <c r="A22" s="69">
        <v>6</v>
      </c>
      <c r="B22" s="55" t="s">
        <v>39</v>
      </c>
      <c r="C22" s="56">
        <v>2682589</v>
      </c>
      <c r="D22" s="56">
        <v>107633</v>
      </c>
      <c r="E22" s="56">
        <v>0</v>
      </c>
      <c r="F22" s="56">
        <v>33124226</v>
      </c>
      <c r="G22" s="56">
        <v>12255</v>
      </c>
      <c r="H22" s="56">
        <v>37953</v>
      </c>
      <c r="I22" s="56">
        <v>470</v>
      </c>
      <c r="J22" s="56">
        <v>85853</v>
      </c>
      <c r="K22" s="56">
        <v>191181</v>
      </c>
      <c r="L22" s="56">
        <f>F22+(G22+H22+I22+J22)*10+K22</f>
        <v>34680717</v>
      </c>
      <c r="M22" s="56" t="e">
        <f>#REF!/#REF!*100</f>
        <v>#REF!</v>
      </c>
      <c r="N22" s="56">
        <v>142359824</v>
      </c>
      <c r="O22" s="57">
        <f>(C22-(D22+E22))/L22</f>
        <v>0.07424748456036823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71">
        <v>4.59</v>
      </c>
      <c r="U22" s="71">
        <v>15.86</v>
      </c>
      <c r="V22" s="71">
        <v>34.23</v>
      </c>
      <c r="W22" s="74">
        <v>18.76</v>
      </c>
      <c r="X22" s="72" t="str">
        <f>IF(V22&gt;W22,"ДА","НЕТ")</f>
        <v>ДА</v>
      </c>
      <c r="Y22" s="95">
        <v>3.14</v>
      </c>
      <c r="Z22" s="95">
        <v>14.41</v>
      </c>
      <c r="AA22" s="95">
        <v>32.56</v>
      </c>
      <c r="AB22" s="74">
        <v>20.52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40</v>
      </c>
      <c r="C23" s="56">
        <v>6052016</v>
      </c>
      <c r="D23" s="56">
        <v>208456</v>
      </c>
      <c r="E23" s="56">
        <v>0</v>
      </c>
      <c r="F23" s="56">
        <v>85070609</v>
      </c>
      <c r="G23" s="56">
        <v>1022210</v>
      </c>
      <c r="H23" s="56">
        <v>61834</v>
      </c>
      <c r="I23" s="56">
        <v>985845</v>
      </c>
      <c r="J23" s="56">
        <v>663022</v>
      </c>
      <c r="K23" s="56">
        <v>354433</v>
      </c>
      <c r="L23" s="56">
        <f>F23+(G23+H23+I23+J23)*10+K23</f>
        <v>112754152</v>
      </c>
      <c r="M23" s="56" t="e">
        <f>#REF!/#REF!*100</f>
        <v>#REF!</v>
      </c>
      <c r="N23" s="56">
        <v>216118150</v>
      </c>
      <c r="O23" s="57">
        <f>(C23-(D23+E23))/L23</f>
        <v>0.05182567467670725</v>
      </c>
      <c r="P23" s="57">
        <v>0.04</v>
      </c>
      <c r="Q23" s="57" t="str">
        <f>IF(O23&gt;P23,"ДА","НЕТ")</f>
        <v>ДА</v>
      </c>
      <c r="R23" s="57" t="s">
        <v>24</v>
      </c>
      <c r="S23" s="57" t="s">
        <v>24</v>
      </c>
      <c r="T23" s="71">
        <v>5.79</v>
      </c>
      <c r="U23" s="71">
        <v>22.7</v>
      </c>
      <c r="V23" s="71">
        <v>33.71</v>
      </c>
      <c r="W23" s="74">
        <v>18.76</v>
      </c>
      <c r="X23" s="72" t="str">
        <f>IF(V23&gt;W23,"ДА","НЕТ")</f>
        <v>ДА</v>
      </c>
      <c r="Y23" s="95">
        <v>2.56</v>
      </c>
      <c r="Z23" s="95">
        <v>18.39</v>
      </c>
      <c r="AA23" s="95">
        <v>29.02</v>
      </c>
      <c r="AB23" s="74">
        <v>20.52</v>
      </c>
      <c r="AC23" s="72" t="str">
        <f>IF(AA23&gt;AB23,"ДА","НЕТ")</f>
        <v>ДА</v>
      </c>
    </row>
    <row r="24" spans="1:29" s="23" customFormat="1" ht="45" customHeight="1">
      <c r="A24" s="69">
        <v>8</v>
      </c>
      <c r="B24" s="55" t="s">
        <v>41</v>
      </c>
      <c r="C24" s="56">
        <v>1557497</v>
      </c>
      <c r="D24" s="56">
        <v>1582374</v>
      </c>
      <c r="E24" s="56">
        <v>759616</v>
      </c>
      <c r="F24" s="56">
        <v>36126528</v>
      </c>
      <c r="G24" s="56">
        <v>319792</v>
      </c>
      <c r="H24" s="56">
        <v>27975</v>
      </c>
      <c r="I24" s="56">
        <v>166913</v>
      </c>
      <c r="J24" s="56">
        <v>581474</v>
      </c>
      <c r="K24" s="56">
        <v>24343</v>
      </c>
      <c r="L24" s="56">
        <f>F24+(G24+H24+I24+J24)*10+K24</f>
        <v>47112411</v>
      </c>
      <c r="M24" s="56" t="e">
        <f>#REF!/#REF!*100</f>
        <v>#REF!</v>
      </c>
      <c r="N24" s="56">
        <v>86049478</v>
      </c>
      <c r="O24" s="57">
        <f>(C24-(D24+E24))/L24</f>
        <v>-0.01665151460832688</v>
      </c>
      <c r="P24" s="57">
        <v>0.04</v>
      </c>
      <c r="Q24" s="57" t="str">
        <f>IF(O24&gt;P24,"ДА","НЕТ")</f>
        <v>НЕТ</v>
      </c>
      <c r="R24" s="57" t="s">
        <v>24</v>
      </c>
      <c r="S24" s="57" t="s">
        <v>24</v>
      </c>
      <c r="T24" s="71">
        <v>4.44</v>
      </c>
      <c r="U24" s="71">
        <v>9.94</v>
      </c>
      <c r="V24" s="71">
        <v>17.39</v>
      </c>
      <c r="W24" s="74">
        <v>18.76</v>
      </c>
      <c r="X24" s="72" t="str">
        <f>IF(V24&gt;W24,"ДА","НЕТ")</f>
        <v>НЕТ</v>
      </c>
      <c r="Y24" s="95">
        <v>-0.18</v>
      </c>
      <c r="Z24" s="95">
        <v>5.11</v>
      </c>
      <c r="AA24" s="95">
        <v>12.22</v>
      </c>
      <c r="AB24" s="74">
        <v>20.52</v>
      </c>
      <c r="AC24" s="72" t="str">
        <f>IF(AA24&gt;AB24,"ДА","НЕТ")</f>
        <v>НЕТ</v>
      </c>
    </row>
    <row r="25" spans="1:29" s="23" customFormat="1" ht="45" customHeight="1">
      <c r="A25" s="69">
        <v>9</v>
      </c>
      <c r="B25" s="55" t="s">
        <v>42</v>
      </c>
      <c r="C25" s="56">
        <v>4348623</v>
      </c>
      <c r="D25" s="56">
        <v>52508</v>
      </c>
      <c r="E25" s="56">
        <v>0</v>
      </c>
      <c r="F25" s="56">
        <v>37537009</v>
      </c>
      <c r="G25" s="56">
        <v>541052</v>
      </c>
      <c r="H25" s="56">
        <v>64585</v>
      </c>
      <c r="I25" s="56">
        <v>374421</v>
      </c>
      <c r="J25" s="56">
        <v>157051</v>
      </c>
      <c r="K25" s="56">
        <v>257436</v>
      </c>
      <c r="L25" s="56">
        <f>F25+(G25+H25+I25+J25)*10+K25</f>
        <v>49165535</v>
      </c>
      <c r="M25" s="56" t="e">
        <f>#REF!/#REF!*100</f>
        <v>#REF!</v>
      </c>
      <c r="N25" s="56">
        <v>186212965</v>
      </c>
      <c r="O25" s="57">
        <f>(C25-(D25+E25))/L25</f>
        <v>0.08738062140481132</v>
      </c>
      <c r="P25" s="57">
        <v>0.04</v>
      </c>
      <c r="Q25" s="57" t="str">
        <f>IF(O25&gt;P25,"ДА","НЕТ")</f>
        <v>ДА</v>
      </c>
      <c r="R25" s="57" t="s">
        <v>24</v>
      </c>
      <c r="S25" s="57" t="s">
        <v>24</v>
      </c>
      <c r="T25" s="71">
        <v>2.96</v>
      </c>
      <c r="U25" s="71">
        <v>13.17</v>
      </c>
      <c r="V25" s="71">
        <v>29.06</v>
      </c>
      <c r="W25" s="74">
        <v>18.76</v>
      </c>
      <c r="X25" s="72" t="str">
        <f>IF(V25&gt;W25,"ДА","НЕТ")</f>
        <v>ДА</v>
      </c>
      <c r="Y25" s="95">
        <v>1.9</v>
      </c>
      <c r="Z25" s="95">
        <v>12.12</v>
      </c>
      <c r="AA25" s="95">
        <v>27.87</v>
      </c>
      <c r="AB25" s="74">
        <v>20.52</v>
      </c>
      <c r="AC25" s="72" t="str">
        <f>IF(AA25&gt;AB25,"ДА","НЕТ")</f>
        <v>ДА</v>
      </c>
    </row>
    <row r="26" spans="1:29" s="23" customFormat="1" ht="45" customHeight="1">
      <c r="A26" s="76">
        <v>10</v>
      </c>
      <c r="B26" s="77" t="s">
        <v>43</v>
      </c>
      <c r="C26" s="78">
        <v>2117147</v>
      </c>
      <c r="D26" s="78">
        <v>92440</v>
      </c>
      <c r="E26" s="78">
        <v>0</v>
      </c>
      <c r="F26" s="78">
        <v>22913109</v>
      </c>
      <c r="G26" s="78">
        <v>350468</v>
      </c>
      <c r="H26" s="78">
        <v>55375</v>
      </c>
      <c r="I26" s="78">
        <v>64724</v>
      </c>
      <c r="J26" s="78">
        <v>512360</v>
      </c>
      <c r="K26" s="78">
        <v>0</v>
      </c>
      <c r="L26" s="78">
        <f>F26+(G26+H26+I26+J26)*10+K26</f>
        <v>32742379</v>
      </c>
      <c r="M26" s="78" t="e">
        <f>#REF!/#REF!*100</f>
        <v>#REF!</v>
      </c>
      <c r="N26" s="78">
        <v>81320165</v>
      </c>
      <c r="O26" s="80">
        <f>(C26-(D26+E26))/L26</f>
        <v>0.06183750423266434</v>
      </c>
      <c r="P26" s="80">
        <v>0.04</v>
      </c>
      <c r="Q26" s="80" t="str">
        <f>IF(O26&gt;P26,"ДА","НЕТ")</f>
        <v>ДА</v>
      </c>
      <c r="R26" s="80" t="s">
        <v>24</v>
      </c>
      <c r="S26" s="80" t="s">
        <v>24</v>
      </c>
      <c r="T26" s="82">
        <v>4.02</v>
      </c>
      <c r="U26" s="82">
        <v>13.52</v>
      </c>
      <c r="V26" s="82">
        <v>37.9</v>
      </c>
      <c r="W26" s="85">
        <v>18.76</v>
      </c>
      <c r="X26" s="83" t="str">
        <f>IF(V26&gt;W26,"ДА","НЕТ")</f>
        <v>ДА</v>
      </c>
      <c r="Y26" s="97">
        <v>2.49</v>
      </c>
      <c r="Z26" s="97">
        <v>11.82</v>
      </c>
      <c r="AA26" s="97">
        <v>35.84</v>
      </c>
      <c r="AB26" s="85">
        <v>20.52</v>
      </c>
      <c r="AC26" s="83" t="str">
        <f>IF(AA26&gt;AB26,"ДА","НЕТ")</f>
        <v>ДА</v>
      </c>
    </row>
    <row r="27" spans="1:29" s="23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/>
      <c r="N27" s="46" t="s">
        <v>24</v>
      </c>
      <c r="O27" s="46" t="s">
        <v>24</v>
      </c>
      <c r="P27" s="47" t="s">
        <v>24</v>
      </c>
      <c r="Q27" s="47" t="s">
        <v>24</v>
      </c>
      <c r="R27" s="47" t="s">
        <v>24</v>
      </c>
      <c r="S27" s="47" t="s">
        <v>24</v>
      </c>
      <c r="T27" s="98">
        <v>4.36</v>
      </c>
      <c r="U27" s="98">
        <v>11.8</v>
      </c>
      <c r="V27" s="98">
        <v>22.43</v>
      </c>
      <c r="W27" s="88" t="s">
        <v>24</v>
      </c>
      <c r="X27" s="88" t="s">
        <v>24</v>
      </c>
      <c r="Y27" s="99">
        <v>2.52</v>
      </c>
      <c r="Z27" s="99">
        <v>9.51</v>
      </c>
      <c r="AA27" s="99">
        <v>19.85</v>
      </c>
      <c r="AB27" s="47" t="s">
        <v>24</v>
      </c>
      <c r="AC27" s="88" t="s">
        <v>24</v>
      </c>
    </row>
    <row r="28" spans="1:29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/>
      <c r="N28" s="78" t="s">
        <v>24</v>
      </c>
      <c r="O28" s="78" t="s">
        <v>24</v>
      </c>
      <c r="P28" s="80" t="s">
        <v>24</v>
      </c>
      <c r="Q28" s="80" t="s">
        <v>24</v>
      </c>
      <c r="R28" s="91" t="s">
        <v>24</v>
      </c>
      <c r="S28" s="91" t="s">
        <v>24</v>
      </c>
      <c r="T28" s="100" t="s">
        <v>24</v>
      </c>
      <c r="U28" s="100" t="s">
        <v>24</v>
      </c>
      <c r="V28" s="100">
        <v>26.8</v>
      </c>
      <c r="W28" s="91" t="s">
        <v>24</v>
      </c>
      <c r="X28" s="91" t="s">
        <v>24</v>
      </c>
      <c r="Y28" s="100" t="s">
        <v>24</v>
      </c>
      <c r="Z28" s="100" t="s">
        <v>24</v>
      </c>
      <c r="AA28" s="100">
        <v>24.14</v>
      </c>
      <c r="AB28" s="80" t="s">
        <v>24</v>
      </c>
      <c r="AC28" s="91" t="s">
        <v>24</v>
      </c>
    </row>
    <row r="29" spans="1:29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28"/>
      <c r="AC29" s="28"/>
    </row>
    <row r="30" spans="1:29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7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30"/>
      <c r="AA30" s="30"/>
      <c r="AB30" s="30"/>
      <c r="AC30" s="30"/>
    </row>
    <row r="31" spans="1:29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41"/>
      <c r="N31" s="27"/>
      <c r="O31" s="27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9"/>
      <c r="AA31" s="29"/>
      <c r="AB31" s="29"/>
      <c r="AC31" s="29"/>
    </row>
    <row r="32" spans="3:29" ht="15.7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3:29" ht="15.75"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3:29" ht="15.75"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3:29" ht="15.75"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3:29" ht="15.75"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3:29" ht="15.75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3:29" ht="15.7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3:29" ht="15.75"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3:29" ht="15.75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3:29" ht="15.75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</row>
    <row r="42" spans="3:29" ht="15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</row>
    <row r="43" spans="3:29" ht="15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</row>
    <row r="44" spans="3:29" ht="15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</row>
    <row r="45" spans="3:29" ht="15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</row>
    <row r="46" ht="15.75">
      <c r="C46" s="43"/>
    </row>
    <row r="47" ht="15.75">
      <c r="C47" s="43"/>
    </row>
    <row r="48" ht="15.75">
      <c r="C48" s="43"/>
    </row>
  </sheetData>
  <sheetProtection/>
  <mergeCells count="58">
    <mergeCell ref="A27:B27"/>
    <mergeCell ref="T15:T16"/>
    <mergeCell ref="U15:U16"/>
    <mergeCell ref="S17:S18"/>
    <mergeCell ref="A15:A16"/>
    <mergeCell ref="X17:X18"/>
    <mergeCell ref="T17:T18"/>
    <mergeCell ref="W15:W16"/>
    <mergeCell ref="U17:U18"/>
    <mergeCell ref="R17:R18"/>
    <mergeCell ref="W17:W18"/>
    <mergeCell ref="V17:V18"/>
    <mergeCell ref="A11:A13"/>
    <mergeCell ref="D12:D13"/>
    <mergeCell ref="A17:A18"/>
    <mergeCell ref="R12:R13"/>
    <mergeCell ref="P12:P13"/>
    <mergeCell ref="R15:R16"/>
    <mergeCell ref="S15:S16"/>
    <mergeCell ref="E12:E13"/>
    <mergeCell ref="W12:W13"/>
    <mergeCell ref="S12:S13"/>
    <mergeCell ref="O12:O13"/>
    <mergeCell ref="F12:F13"/>
    <mergeCell ref="V12:V13"/>
    <mergeCell ref="N12:N13"/>
    <mergeCell ref="U12:U13"/>
    <mergeCell ref="T12:T13"/>
    <mergeCell ref="AC17:AC18"/>
    <mergeCell ref="Z15:Z16"/>
    <mergeCell ref="AA15:AA16"/>
    <mergeCell ref="AB15:AB16"/>
    <mergeCell ref="Y12:Y13"/>
    <mergeCell ref="Z12:Z13"/>
    <mergeCell ref="AA12:AA13"/>
    <mergeCell ref="AB12:AB13"/>
    <mergeCell ref="AC12:AC13"/>
    <mergeCell ref="AC15:AC16"/>
    <mergeCell ref="Y17:Y18"/>
    <mergeCell ref="Z17:Z18"/>
    <mergeCell ref="AA17:AA18"/>
    <mergeCell ref="AB17:AB18"/>
    <mergeCell ref="L12:L13"/>
    <mergeCell ref="V15:V16"/>
    <mergeCell ref="Y15:Y16"/>
    <mergeCell ref="X12:X13"/>
    <mergeCell ref="Q12:Q13"/>
    <mergeCell ref="X15:X16"/>
    <mergeCell ref="A28:B28"/>
    <mergeCell ref="A30:L30"/>
    <mergeCell ref="A9:AC9"/>
    <mergeCell ref="B11:B13"/>
    <mergeCell ref="C11:S11"/>
    <mergeCell ref="T11:X11"/>
    <mergeCell ref="Y11:AC11"/>
    <mergeCell ref="C12:C13"/>
    <mergeCell ref="G12:J12"/>
    <mergeCell ref="K12:K13"/>
  </mergeCells>
  <printOptions horizontalCentered="1"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35"/>
  <sheetViews>
    <sheetView zoomScale="82" zoomScaleNormal="82" zoomScaleSheetLayoutView="68" zoomScalePageLayoutView="0" workbookViewId="0" topLeftCell="A4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11" width="16.00390625" style="2" customWidth="1"/>
    <col min="12" max="12" width="18.75390625" style="2" customWidth="1"/>
    <col min="13" max="13" width="18.75390625" style="2" hidden="1" customWidth="1"/>
    <col min="14" max="14" width="18.125" style="2" customWidth="1"/>
    <col min="15" max="18" width="15.375" style="2" customWidth="1"/>
    <col min="19" max="19" width="15.00390625" style="2" customWidth="1"/>
    <col min="20" max="20" width="16.375" style="2" customWidth="1"/>
    <col min="21" max="23" width="15.00390625" style="2" customWidth="1"/>
    <col min="24" max="24" width="13.375" style="2" customWidth="1"/>
    <col min="25" max="25" width="14.875" style="2" customWidth="1"/>
    <col min="26" max="28" width="14.75390625" style="2" customWidth="1"/>
    <col min="29" max="29" width="14.25390625" style="2" customWidth="1"/>
    <col min="30" max="16384" width="9.125" style="2" customWidth="1"/>
  </cols>
  <sheetData>
    <row r="9" spans="1:29" ht="42" customHeight="1">
      <c r="A9" s="1" t="s">
        <v>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56</v>
      </c>
      <c r="U12" s="6" t="s">
        <v>55</v>
      </c>
      <c r="V12" s="6" t="s">
        <v>54</v>
      </c>
      <c r="W12" s="6" t="s">
        <v>21</v>
      </c>
      <c r="X12" s="6" t="s">
        <v>34</v>
      </c>
      <c r="Y12" s="6" t="s">
        <v>56</v>
      </c>
      <c r="Z12" s="6" t="s">
        <v>55</v>
      </c>
      <c r="AA12" s="6" t="s">
        <v>54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/>
      <c r="V13" s="19" t="s">
        <v>54</v>
      </c>
      <c r="W13" s="19"/>
      <c r="X13" s="19"/>
      <c r="Y13" s="19"/>
      <c r="Z13" s="19"/>
      <c r="AA13" s="19" t="s">
        <v>54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4607767</v>
      </c>
      <c r="D15" s="46">
        <v>20193</v>
      </c>
      <c r="E15" s="46">
        <v>0</v>
      </c>
      <c r="F15" s="46">
        <v>173027888</v>
      </c>
      <c r="G15" s="46">
        <v>371928</v>
      </c>
      <c r="H15" s="46">
        <v>21142</v>
      </c>
      <c r="I15" s="46">
        <v>1318600</v>
      </c>
      <c r="J15" s="46">
        <v>3252915</v>
      </c>
      <c r="K15" s="46">
        <v>109394</v>
      </c>
      <c r="L15" s="46">
        <f>F15+(G15+H15+I15+J15)*10+K15</f>
        <v>222783132</v>
      </c>
      <c r="M15" s="46" t="s">
        <v>24</v>
      </c>
      <c r="N15" s="46">
        <v>403901427</v>
      </c>
      <c r="O15" s="47">
        <f>(C15-(D15+E15))/L15</f>
        <v>0.020592106587315598</v>
      </c>
      <c r="P15" s="47">
        <f>0.04*0.3</f>
        <v>0.012</v>
      </c>
      <c r="Q15" s="47" t="str">
        <f>IF(O15&gt;P15,"ДА","НЕТ")</f>
        <v>ДА</v>
      </c>
      <c r="R15" s="48">
        <f>O15+O16</f>
        <v>0.06486386654308246</v>
      </c>
      <c r="S15" s="49" t="str">
        <f>IF(R15&gt;=0.04,"ДА","НЕТ")</f>
        <v>ДА</v>
      </c>
      <c r="T15" s="101">
        <v>3.54</v>
      </c>
      <c r="U15" s="101">
        <v>6.72</v>
      </c>
      <c r="V15" s="101">
        <v>10.99</v>
      </c>
      <c r="W15" s="102">
        <v>19.66</v>
      </c>
      <c r="X15" s="53" t="str">
        <f>IF(V15&gt;W15,"ДА","НЕТ")</f>
        <v>НЕТ</v>
      </c>
      <c r="Y15" s="101">
        <v>1.89</v>
      </c>
      <c r="Z15" s="101">
        <v>5</v>
      </c>
      <c r="AA15" s="101">
        <v>9.21</v>
      </c>
      <c r="AB15" s="101">
        <v>21.66</v>
      </c>
      <c r="AC15" s="53" t="str">
        <f>IF(AA15&gt;AB15,"ДА","НЕТ")</f>
        <v>НЕТ</v>
      </c>
    </row>
    <row r="16" spans="1:29" s="23" customFormat="1" ht="45" customHeight="1">
      <c r="A16" s="54"/>
      <c r="B16" s="55" t="s">
        <v>29</v>
      </c>
      <c r="C16" s="56">
        <v>10243250</v>
      </c>
      <c r="D16" s="56">
        <v>335005</v>
      </c>
      <c r="E16" s="56">
        <v>0</v>
      </c>
      <c r="F16" s="56">
        <v>173027888</v>
      </c>
      <c r="G16" s="56">
        <v>371928</v>
      </c>
      <c r="H16" s="56">
        <v>21142</v>
      </c>
      <c r="I16" s="56">
        <v>1318600</v>
      </c>
      <c r="J16" s="56">
        <v>3252915</v>
      </c>
      <c r="K16" s="56">
        <v>1131347</v>
      </c>
      <c r="L16" s="56">
        <f>F16+(G16+H16+I16+J16)*10+K16</f>
        <v>223805085</v>
      </c>
      <c r="M16" s="56" t="e">
        <f>#REF!/#REF!*100</f>
        <v>#REF!</v>
      </c>
      <c r="N16" s="56">
        <v>403901427</v>
      </c>
      <c r="O16" s="57">
        <f>(C16-(D16+E16))/L16</f>
        <v>0.04427175995576687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103"/>
      <c r="U16" s="103"/>
      <c r="V16" s="103"/>
      <c r="W16" s="104"/>
      <c r="X16" s="64"/>
      <c r="Y16" s="103"/>
      <c r="Z16" s="103"/>
      <c r="AA16" s="103"/>
      <c r="AB16" s="103"/>
      <c r="AC16" s="64"/>
    </row>
    <row r="17" spans="1:29" ht="48.75" customHeight="1">
      <c r="A17" s="54">
        <v>2</v>
      </c>
      <c r="B17" s="65" t="s">
        <v>44</v>
      </c>
      <c r="C17" s="56">
        <v>2535567</v>
      </c>
      <c r="D17" s="56">
        <v>39322</v>
      </c>
      <c r="E17" s="56">
        <v>0</v>
      </c>
      <c r="F17" s="56">
        <v>50346780</v>
      </c>
      <c r="G17" s="56">
        <v>1518131</v>
      </c>
      <c r="H17" s="56">
        <v>129025</v>
      </c>
      <c r="I17" s="56">
        <v>2299874</v>
      </c>
      <c r="J17" s="56">
        <v>741343</v>
      </c>
      <c r="K17" s="56">
        <v>390574</v>
      </c>
      <c r="L17" s="56">
        <f>F17+(G17+H17+I17+J17)*10+K17</f>
        <v>97621084</v>
      </c>
      <c r="M17" s="56" t="s">
        <v>24</v>
      </c>
      <c r="N17" s="56">
        <v>308496738</v>
      </c>
      <c r="O17" s="57">
        <f>(C17-(D17+E17))/L17</f>
        <v>0.02557075682544152</v>
      </c>
      <c r="P17" s="57">
        <f>0.04*0.2</f>
        <v>0.008</v>
      </c>
      <c r="Q17" s="57" t="str">
        <f>IF(O17&gt;P17,"ДА","НЕТ")</f>
        <v>ДА</v>
      </c>
      <c r="R17" s="58">
        <f>O17+O18</f>
        <v>0.0760671935990376</v>
      </c>
      <c r="S17" s="59" t="str">
        <f>IF(R17&gt;=0.04,"ДА","НЕТ")</f>
        <v>ДА</v>
      </c>
      <c r="T17" s="68">
        <v>4.34</v>
      </c>
      <c r="U17" s="68">
        <v>16.49</v>
      </c>
      <c r="V17" s="68">
        <v>34.94</v>
      </c>
      <c r="W17" s="68">
        <v>19.66</v>
      </c>
      <c r="X17" s="64" t="str">
        <f>IF(V17&gt;W17,"ДА","НЕТ")</f>
        <v>ДА</v>
      </c>
      <c r="Y17" s="103">
        <v>1.58</v>
      </c>
      <c r="Z17" s="103">
        <v>13.04</v>
      </c>
      <c r="AA17" s="103">
        <v>30.94</v>
      </c>
      <c r="AB17" s="103">
        <v>21.66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5280380</v>
      </c>
      <c r="D18" s="56">
        <v>355618</v>
      </c>
      <c r="E18" s="56">
        <v>0</v>
      </c>
      <c r="F18" s="56">
        <v>50346780</v>
      </c>
      <c r="G18" s="56">
        <v>1518132</v>
      </c>
      <c r="H18" s="56">
        <v>129024</v>
      </c>
      <c r="I18" s="56">
        <v>2299874</v>
      </c>
      <c r="J18" s="56">
        <v>741344</v>
      </c>
      <c r="K18" s="56">
        <v>296401</v>
      </c>
      <c r="L18" s="56">
        <f>F18+(G18+H18+I18+J18)*10+K18</f>
        <v>97526921</v>
      </c>
      <c r="M18" s="56" t="e">
        <f>#REF!/#REF!*100</f>
        <v>#REF!</v>
      </c>
      <c r="N18" s="56">
        <v>308496738</v>
      </c>
      <c r="O18" s="57">
        <f>(C18-(D18+E18))/L18</f>
        <v>0.05049643677359608</v>
      </c>
      <c r="P18" s="57">
        <f>0.04*0.8</f>
        <v>0.032</v>
      </c>
      <c r="Q18" s="57" t="str">
        <f>IF(O18&gt;P18,"ДА","НЕТ")</f>
        <v>ДА</v>
      </c>
      <c r="R18" s="58"/>
      <c r="S18" s="59"/>
      <c r="T18" s="68"/>
      <c r="U18" s="68"/>
      <c r="V18" s="68"/>
      <c r="W18" s="68"/>
      <c r="X18" s="64"/>
      <c r="Y18" s="103"/>
      <c r="Z18" s="103"/>
      <c r="AA18" s="103"/>
      <c r="AB18" s="103"/>
      <c r="AC18" s="64"/>
    </row>
    <row r="19" spans="1:29" s="23" customFormat="1" ht="45" customHeight="1">
      <c r="A19" s="69">
        <v>3</v>
      </c>
      <c r="B19" s="55" t="s">
        <v>37</v>
      </c>
      <c r="C19" s="56">
        <v>3279006</v>
      </c>
      <c r="D19" s="56">
        <v>269938</v>
      </c>
      <c r="E19" s="56">
        <v>0</v>
      </c>
      <c r="F19" s="56">
        <v>38971090</v>
      </c>
      <c r="G19" s="56">
        <v>259217</v>
      </c>
      <c r="H19" s="56">
        <v>16197</v>
      </c>
      <c r="I19" s="56">
        <v>306561</v>
      </c>
      <c r="J19" s="56">
        <v>224494</v>
      </c>
      <c r="K19" s="56">
        <v>19937</v>
      </c>
      <c r="L19" s="56">
        <f>F19+(G19+H19+I19+J19)*10+K19</f>
        <v>47055717</v>
      </c>
      <c r="M19" s="56" t="e">
        <f>#REF!/#REF!*100</f>
        <v>#REF!</v>
      </c>
      <c r="N19" s="56">
        <v>90669986</v>
      </c>
      <c r="O19" s="57">
        <f>(C19-(D19+E19))/L19</f>
        <v>0.0639469163757509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71">
        <v>2.3</v>
      </c>
      <c r="U19" s="71">
        <v>9.43</v>
      </c>
      <c r="V19" s="71">
        <v>25.64</v>
      </c>
      <c r="W19" s="74">
        <v>19.66</v>
      </c>
      <c r="X19" s="72" t="str">
        <f>IF(V19&gt;W19,"ДА","НЕТ")</f>
        <v>ДА</v>
      </c>
      <c r="Y19" s="96">
        <v>3.2</v>
      </c>
      <c r="Z19" s="96">
        <v>11.06</v>
      </c>
      <c r="AA19" s="96">
        <v>27.51</v>
      </c>
      <c r="AB19" s="96">
        <v>21.66</v>
      </c>
      <c r="AC19" s="72" t="str">
        <f>IF(AA19&gt;AB19,"ДА","НЕТ")</f>
        <v>ДА</v>
      </c>
    </row>
    <row r="20" spans="1:29" s="23" customFormat="1" ht="45" customHeight="1">
      <c r="A20" s="69">
        <v>4</v>
      </c>
      <c r="B20" s="55" t="s">
        <v>38</v>
      </c>
      <c r="C20" s="56">
        <v>23584670</v>
      </c>
      <c r="D20" s="56">
        <v>620465</v>
      </c>
      <c r="E20" s="56">
        <v>0</v>
      </c>
      <c r="F20" s="56">
        <v>121515281</v>
      </c>
      <c r="G20" s="56">
        <v>1615357</v>
      </c>
      <c r="H20" s="56">
        <v>321455</v>
      </c>
      <c r="I20" s="56">
        <v>6071838</v>
      </c>
      <c r="J20" s="56">
        <v>860460</v>
      </c>
      <c r="K20" s="56">
        <v>1328025</v>
      </c>
      <c r="L20" s="56">
        <f>F20+(G20+H20+I20+J20)*10+K20</f>
        <v>211534406</v>
      </c>
      <c r="M20" s="56" t="e">
        <f>#REF!/#REF!*100</f>
        <v>#REF!</v>
      </c>
      <c r="N20" s="56">
        <v>649130281</v>
      </c>
      <c r="O20" s="57">
        <f>(C20-(D20+E20))/L20</f>
        <v>0.10856014127555212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71">
        <v>3.03</v>
      </c>
      <c r="U20" s="71">
        <v>14.12</v>
      </c>
      <c r="V20" s="71">
        <v>29.58</v>
      </c>
      <c r="W20" s="74">
        <v>19.66</v>
      </c>
      <c r="X20" s="72" t="str">
        <f>IF(V20&gt;W20,"ДА","НЕТ")</f>
        <v>ДА</v>
      </c>
      <c r="Y20" s="96">
        <v>1.99</v>
      </c>
      <c r="Z20" s="96">
        <v>11.07</v>
      </c>
      <c r="AA20" s="96">
        <v>26.11</v>
      </c>
      <c r="AB20" s="96">
        <v>21.66</v>
      </c>
      <c r="AC20" s="72" t="s">
        <v>35</v>
      </c>
    </row>
    <row r="21" spans="1:29" s="23" customFormat="1" ht="53.25" customHeight="1">
      <c r="A21" s="69">
        <v>5</v>
      </c>
      <c r="B21" s="55" t="s">
        <v>45</v>
      </c>
      <c r="C21" s="56">
        <v>38612453</v>
      </c>
      <c r="D21" s="56">
        <v>994175</v>
      </c>
      <c r="E21" s="56">
        <v>0</v>
      </c>
      <c r="F21" s="56">
        <v>162459938</v>
      </c>
      <c r="G21" s="56">
        <v>1371177</v>
      </c>
      <c r="H21" s="56">
        <v>299715</v>
      </c>
      <c r="I21" s="56">
        <v>8884618</v>
      </c>
      <c r="J21" s="56">
        <v>1932348</v>
      </c>
      <c r="K21" s="56">
        <v>3085473</v>
      </c>
      <c r="L21" s="56">
        <f>F21+(G21+H21+I21+J21)*10+K21</f>
        <v>290423991</v>
      </c>
      <c r="M21" s="56" t="e">
        <f>#REF!/#REF!*100</f>
        <v>#REF!</v>
      </c>
      <c r="N21" s="56">
        <v>1094625050</v>
      </c>
      <c r="O21" s="57">
        <f>(C21-(D21+E21))/L21</f>
        <v>0.12952882394622833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71">
        <v>4.43</v>
      </c>
      <c r="U21" s="71">
        <v>11.86</v>
      </c>
      <c r="V21" s="71">
        <v>28.05</v>
      </c>
      <c r="W21" s="74">
        <v>19.66</v>
      </c>
      <c r="X21" s="72" t="str">
        <f>IF(V21&gt;W20,"ДА","НЕТ")</f>
        <v>ДА</v>
      </c>
      <c r="Y21" s="96">
        <v>4.09</v>
      </c>
      <c r="Z21" s="96">
        <v>9.41</v>
      </c>
      <c r="AA21" s="96">
        <v>25.25</v>
      </c>
      <c r="AB21" s="96">
        <v>21.66</v>
      </c>
      <c r="AC21" s="72" t="str">
        <f>IF(AA21&gt;AB20,"ДА","НЕТ")</f>
        <v>ДА</v>
      </c>
    </row>
    <row r="22" spans="1:29" s="23" customFormat="1" ht="45" customHeight="1">
      <c r="A22" s="69">
        <v>6</v>
      </c>
      <c r="B22" s="55" t="s">
        <v>39</v>
      </c>
      <c r="C22" s="56">
        <v>2794429</v>
      </c>
      <c r="D22" s="56">
        <v>136741</v>
      </c>
      <c r="E22" s="56">
        <v>0</v>
      </c>
      <c r="F22" s="56">
        <v>33179639</v>
      </c>
      <c r="G22" s="56">
        <v>12412</v>
      </c>
      <c r="H22" s="56">
        <v>465</v>
      </c>
      <c r="I22" s="56">
        <v>469</v>
      </c>
      <c r="J22" s="56">
        <v>92439</v>
      </c>
      <c r="K22" s="56">
        <v>191366</v>
      </c>
      <c r="L22" s="56">
        <f>F22+(G22+H22+I22+J22)*10+K22</f>
        <v>34428855</v>
      </c>
      <c r="M22" s="56" t="e">
        <f>#REF!/#REF!*100</f>
        <v>#REF!</v>
      </c>
      <c r="N22" s="56">
        <v>141867571</v>
      </c>
      <c r="O22" s="57">
        <f>(C22-(D22+E22))/L22</f>
        <v>0.0771936214550266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71">
        <v>4.4</v>
      </c>
      <c r="U22" s="71">
        <v>15.3</v>
      </c>
      <c r="V22" s="71">
        <v>35.47</v>
      </c>
      <c r="W22" s="74">
        <v>19.66</v>
      </c>
      <c r="X22" s="72" t="str">
        <f>IF(V22&gt;W22,"ДА","НЕТ")</f>
        <v>ДА</v>
      </c>
      <c r="Y22" s="96">
        <v>3.13</v>
      </c>
      <c r="Z22" s="96">
        <v>14.02</v>
      </c>
      <c r="AA22" s="96">
        <v>33.96</v>
      </c>
      <c r="AB22" s="96">
        <v>21.66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40</v>
      </c>
      <c r="C23" s="56">
        <v>6078024</v>
      </c>
      <c r="D23" s="56">
        <v>252730</v>
      </c>
      <c r="E23" s="56">
        <v>0</v>
      </c>
      <c r="F23" s="56">
        <v>86873656</v>
      </c>
      <c r="G23" s="56">
        <v>928659</v>
      </c>
      <c r="H23" s="56">
        <v>58110</v>
      </c>
      <c r="I23" s="56">
        <v>960397</v>
      </c>
      <c r="J23" s="56">
        <v>680442</v>
      </c>
      <c r="K23" s="56">
        <v>354433</v>
      </c>
      <c r="L23" s="56">
        <f>F23+(G23+H23+I23+J23)*10+K23</f>
        <v>113504169</v>
      </c>
      <c r="M23" s="56" t="e">
        <f>#REF!/#REF!*100</f>
        <v>#REF!</v>
      </c>
      <c r="N23" s="56">
        <v>224652949</v>
      </c>
      <c r="O23" s="57">
        <f>(C23-(D23+E23))/L23</f>
        <v>0.051322291078136524</v>
      </c>
      <c r="P23" s="57">
        <v>0.04</v>
      </c>
      <c r="Q23" s="57" t="str">
        <f>IF(O23&gt;P23,"ДА","НЕТ")</f>
        <v>ДА</v>
      </c>
      <c r="R23" s="57" t="s">
        <v>24</v>
      </c>
      <c r="S23" s="57" t="s">
        <v>24</v>
      </c>
      <c r="T23" s="71">
        <v>5.6</v>
      </c>
      <c r="U23" s="71">
        <v>22.35</v>
      </c>
      <c r="V23" s="71">
        <v>34.2</v>
      </c>
      <c r="W23" s="74">
        <v>19.66</v>
      </c>
      <c r="X23" s="72" t="str">
        <f>IF(V23&gt;W23,"ДА","НЕТ")</f>
        <v>ДА</v>
      </c>
      <c r="Y23" s="96">
        <v>2.9</v>
      </c>
      <c r="Z23" s="96">
        <v>18.21</v>
      </c>
      <c r="AA23" s="96">
        <v>29.65</v>
      </c>
      <c r="AB23" s="96">
        <v>21.66</v>
      </c>
      <c r="AC23" s="72" t="str">
        <f>IF(AA23&gt;AB23,"ДА","НЕТ")</f>
        <v>ДА</v>
      </c>
    </row>
    <row r="24" spans="1:29" s="23" customFormat="1" ht="45" customHeight="1">
      <c r="A24" s="69">
        <v>8</v>
      </c>
      <c r="B24" s="55" t="s">
        <v>41</v>
      </c>
      <c r="C24" s="56">
        <v>320909</v>
      </c>
      <c r="D24" s="56">
        <v>229742</v>
      </c>
      <c r="E24" s="56">
        <v>759733</v>
      </c>
      <c r="F24" s="56">
        <v>36702189</v>
      </c>
      <c r="G24" s="56">
        <v>294292</v>
      </c>
      <c r="H24" s="56">
        <v>25164</v>
      </c>
      <c r="I24" s="56">
        <v>153779</v>
      </c>
      <c r="J24" s="56">
        <v>603885</v>
      </c>
      <c r="K24" s="56">
        <v>24343</v>
      </c>
      <c r="L24" s="56">
        <f>F24+(G24+H24+I24+J24)*10+K24</f>
        <v>47497732</v>
      </c>
      <c r="M24" s="56" t="e">
        <f>#REF!/#REF!*100</f>
        <v>#REF!</v>
      </c>
      <c r="N24" s="56">
        <v>85892468</v>
      </c>
      <c r="O24" s="57">
        <f>(C24-(D24+E24))/L24</f>
        <v>-0.014075745764029323</v>
      </c>
      <c r="P24" s="57">
        <v>0.04</v>
      </c>
      <c r="Q24" s="57" t="str">
        <f>IF(O24&gt;P24,"ДА","НЕТ")</f>
        <v>НЕТ</v>
      </c>
      <c r="R24" s="57" t="s">
        <v>24</v>
      </c>
      <c r="S24" s="57" t="s">
        <v>24</v>
      </c>
      <c r="T24" s="71">
        <v>7.87</v>
      </c>
      <c r="U24" s="71">
        <v>11.49</v>
      </c>
      <c r="V24" s="71">
        <v>19.27</v>
      </c>
      <c r="W24" s="74">
        <v>19.66</v>
      </c>
      <c r="X24" s="72" t="str">
        <f>IF(V24&gt;W24,"ДА","НЕТ")</f>
        <v>НЕТ</v>
      </c>
      <c r="Y24" s="96">
        <v>7.25</v>
      </c>
      <c r="Z24" s="96">
        <v>12.13</v>
      </c>
      <c r="AA24" s="96">
        <v>19.96</v>
      </c>
      <c r="AB24" s="96">
        <v>21.66</v>
      </c>
      <c r="AC24" s="72" t="str">
        <f>IF(AA24&gt;AB24,"ДА","НЕТ")</f>
        <v>НЕТ</v>
      </c>
    </row>
    <row r="25" spans="1:29" s="23" customFormat="1" ht="45" customHeight="1">
      <c r="A25" s="69">
        <v>9</v>
      </c>
      <c r="B25" s="55" t="s">
        <v>42</v>
      </c>
      <c r="C25" s="56">
        <v>4476671</v>
      </c>
      <c r="D25" s="56">
        <v>60691</v>
      </c>
      <c r="E25" s="56">
        <v>0</v>
      </c>
      <c r="F25" s="56">
        <v>38865113</v>
      </c>
      <c r="G25" s="56">
        <v>455930</v>
      </c>
      <c r="H25" s="56">
        <v>58406</v>
      </c>
      <c r="I25" s="56">
        <v>366811</v>
      </c>
      <c r="J25" s="56">
        <v>166893</v>
      </c>
      <c r="K25" s="56">
        <v>257436</v>
      </c>
      <c r="L25" s="56">
        <f>F25+(G25+H25+I25+J25)*10+K25</f>
        <v>49602949</v>
      </c>
      <c r="M25" s="56" t="e">
        <f>#REF!/#REF!*100</f>
        <v>#REF!</v>
      </c>
      <c r="N25" s="56">
        <v>187011326</v>
      </c>
      <c r="O25" s="57">
        <f>(C25-(D25+E25))/L25</f>
        <v>0.0890265617070469</v>
      </c>
      <c r="P25" s="57">
        <v>0.04</v>
      </c>
      <c r="Q25" s="57" t="str">
        <f>IF(O25&gt;P25,"ДА","НЕТ")</f>
        <v>ДА</v>
      </c>
      <c r="R25" s="57" t="s">
        <v>24</v>
      </c>
      <c r="S25" s="57" t="s">
        <v>24</v>
      </c>
      <c r="T25" s="71">
        <v>3.83</v>
      </c>
      <c r="U25" s="71">
        <v>13.08</v>
      </c>
      <c r="V25" s="71">
        <v>28.46</v>
      </c>
      <c r="W25" s="74">
        <v>19.66</v>
      </c>
      <c r="X25" s="72" t="str">
        <f>IF(V25&gt;W25,"ДА","НЕТ")</f>
        <v>ДА</v>
      </c>
      <c r="Y25" s="96">
        <v>2.07</v>
      </c>
      <c r="Z25" s="96">
        <v>11.68</v>
      </c>
      <c r="AA25" s="96">
        <v>26.86</v>
      </c>
      <c r="AB25" s="96">
        <v>21.66</v>
      </c>
      <c r="AC25" s="72" t="str">
        <f>IF(AA25&gt;AB25,"ДА","НЕТ")</f>
        <v>ДА</v>
      </c>
    </row>
    <row r="26" spans="1:29" s="23" customFormat="1" ht="45" customHeight="1">
      <c r="A26" s="76">
        <v>10</v>
      </c>
      <c r="B26" s="77" t="s">
        <v>43</v>
      </c>
      <c r="C26" s="78">
        <v>2258003</v>
      </c>
      <c r="D26" s="78">
        <v>84978</v>
      </c>
      <c r="E26" s="78">
        <v>0</v>
      </c>
      <c r="F26" s="78">
        <v>24440051</v>
      </c>
      <c r="G26" s="78">
        <v>266357</v>
      </c>
      <c r="H26" s="78">
        <v>54998</v>
      </c>
      <c r="I26" s="78">
        <v>61055</v>
      </c>
      <c r="J26" s="78">
        <v>514699</v>
      </c>
      <c r="K26" s="78">
        <v>0</v>
      </c>
      <c r="L26" s="78">
        <f>F26+(G26+H26+I26+J26)*10+K26</f>
        <v>33411141</v>
      </c>
      <c r="M26" s="78" t="e">
        <f>#REF!/#REF!*100</f>
        <v>#REF!</v>
      </c>
      <c r="N26" s="78">
        <v>79916904</v>
      </c>
      <c r="O26" s="80">
        <f>(C26-(D26+E26))/L26</f>
        <v>0.06503893416869541</v>
      </c>
      <c r="P26" s="80">
        <v>0.04</v>
      </c>
      <c r="Q26" s="80" t="str">
        <f>IF(O26&gt;P26,"ДА","НЕТ")</f>
        <v>ДА</v>
      </c>
      <c r="R26" s="80" t="s">
        <v>24</v>
      </c>
      <c r="S26" s="80" t="s">
        <v>24</v>
      </c>
      <c r="T26" s="82">
        <v>3.68</v>
      </c>
      <c r="U26" s="82">
        <v>13.56</v>
      </c>
      <c r="V26" s="82">
        <v>37</v>
      </c>
      <c r="W26" s="85">
        <v>19.66</v>
      </c>
      <c r="X26" s="83" t="str">
        <f>IF(V26&gt;W26,"ДА","НЕТ")</f>
        <v>ДА</v>
      </c>
      <c r="Y26" s="105">
        <v>2.59</v>
      </c>
      <c r="Z26" s="105">
        <v>11.59</v>
      </c>
      <c r="AA26" s="105">
        <v>34.63</v>
      </c>
      <c r="AB26" s="105">
        <v>21.66</v>
      </c>
      <c r="AC26" s="83" t="str">
        <f>IF(AA26&gt;AB26,"ДА","НЕТ")</f>
        <v>ДА</v>
      </c>
    </row>
    <row r="27" spans="1:29" s="26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/>
      <c r="N27" s="46" t="s">
        <v>24</v>
      </c>
      <c r="O27" s="46" t="s">
        <v>24</v>
      </c>
      <c r="P27" s="47" t="s">
        <v>24</v>
      </c>
      <c r="Q27" s="47" t="s">
        <v>24</v>
      </c>
      <c r="R27" s="47" t="s">
        <v>24</v>
      </c>
      <c r="S27" s="47" t="s">
        <v>24</v>
      </c>
      <c r="T27" s="98">
        <v>4.06</v>
      </c>
      <c r="U27" s="98">
        <v>11.93</v>
      </c>
      <c r="V27" s="98">
        <v>24.01</v>
      </c>
      <c r="W27" s="88" t="s">
        <v>24</v>
      </c>
      <c r="X27" s="88" t="s">
        <v>24</v>
      </c>
      <c r="Y27" s="106">
        <v>2.79</v>
      </c>
      <c r="Z27" s="106">
        <v>9.73</v>
      </c>
      <c r="AA27" s="106">
        <v>21.48</v>
      </c>
      <c r="AB27" s="107" t="s">
        <v>24</v>
      </c>
      <c r="AC27" s="88" t="s">
        <v>24</v>
      </c>
    </row>
    <row r="28" spans="1:29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/>
      <c r="N28" s="78" t="s">
        <v>24</v>
      </c>
      <c r="O28" s="78" t="s">
        <v>24</v>
      </c>
      <c r="P28" s="80" t="s">
        <v>24</v>
      </c>
      <c r="Q28" s="80" t="s">
        <v>24</v>
      </c>
      <c r="R28" s="91" t="s">
        <v>24</v>
      </c>
      <c r="S28" s="91" t="s">
        <v>24</v>
      </c>
      <c r="T28" s="100" t="s">
        <v>24</v>
      </c>
      <c r="U28" s="100" t="s">
        <v>24</v>
      </c>
      <c r="V28" s="100">
        <v>28.08</v>
      </c>
      <c r="W28" s="91" t="s">
        <v>24</v>
      </c>
      <c r="X28" s="91" t="s">
        <v>24</v>
      </c>
      <c r="Y28" s="108" t="s">
        <v>24</v>
      </c>
      <c r="Z28" s="108" t="s">
        <v>24</v>
      </c>
      <c r="AA28" s="108">
        <v>25.48</v>
      </c>
      <c r="AB28" s="109" t="s">
        <v>24</v>
      </c>
      <c r="AC28" s="91" t="s">
        <v>24</v>
      </c>
    </row>
    <row r="29" spans="1:29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W29" s="28"/>
      <c r="X29" s="28"/>
      <c r="Y29" s="28"/>
      <c r="Z29" s="28"/>
      <c r="AA29" s="29"/>
      <c r="AB29" s="29"/>
      <c r="AC29" s="28"/>
    </row>
    <row r="30" spans="1:29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7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0"/>
      <c r="Z30" s="30"/>
      <c r="AA30" s="2"/>
      <c r="AB30" s="2"/>
      <c r="AC30" s="30"/>
    </row>
    <row r="31" spans="1:29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41"/>
      <c r="N31" s="27"/>
      <c r="O31" s="27"/>
      <c r="P31" s="29"/>
      <c r="Q31" s="29"/>
      <c r="R31" s="29"/>
      <c r="S31" s="29"/>
      <c r="T31" s="29"/>
      <c r="U31" s="29"/>
      <c r="V31" s="29"/>
      <c r="W31" s="29"/>
      <c r="X31" s="29"/>
      <c r="Y31" s="30"/>
      <c r="Z31" s="29"/>
      <c r="AA31" s="29"/>
      <c r="AB31" s="29"/>
      <c r="AC31" s="29"/>
    </row>
    <row r="32" ht="26.25" customHeight="1"/>
    <row r="33" spans="26:29" ht="15.75" customHeight="1">
      <c r="Z33" s="34"/>
      <c r="AA33" s="35"/>
      <c r="AB33" s="36"/>
      <c r="AC33" s="36"/>
    </row>
    <row r="34" spans="1:29" ht="27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</sheetData>
  <sheetProtection/>
  <mergeCells count="60">
    <mergeCell ref="A35:O35"/>
    <mergeCell ref="A30:L30"/>
    <mergeCell ref="R17:R18"/>
    <mergeCell ref="A34:AC34"/>
    <mergeCell ref="A28:B28"/>
    <mergeCell ref="A27:B27"/>
    <mergeCell ref="A17:A18"/>
    <mergeCell ref="T17:T18"/>
    <mergeCell ref="U17:U18"/>
    <mergeCell ref="S17:S18"/>
    <mergeCell ref="A9:AC9"/>
    <mergeCell ref="D12:D13"/>
    <mergeCell ref="B11:B13"/>
    <mergeCell ref="C12:C13"/>
    <mergeCell ref="G12:J12"/>
    <mergeCell ref="X12:X13"/>
    <mergeCell ref="Q12:Q13"/>
    <mergeCell ref="R12:R13"/>
    <mergeCell ref="L12:L13"/>
    <mergeCell ref="W12:W13"/>
    <mergeCell ref="AC12:AC13"/>
    <mergeCell ref="C11:S11"/>
    <mergeCell ref="T11:X11"/>
    <mergeCell ref="T12:T13"/>
    <mergeCell ref="K12:K13"/>
    <mergeCell ref="U15:U16"/>
    <mergeCell ref="U12:U13"/>
    <mergeCell ref="T15:T16"/>
    <mergeCell ref="Y11:AC11"/>
    <mergeCell ref="Z15:Z16"/>
    <mergeCell ref="A15:A16"/>
    <mergeCell ref="F12:F13"/>
    <mergeCell ref="S15:S16"/>
    <mergeCell ref="E12:E13"/>
    <mergeCell ref="S12:S13"/>
    <mergeCell ref="P12:P13"/>
    <mergeCell ref="A11:A13"/>
    <mergeCell ref="N12:N13"/>
    <mergeCell ref="O12:O13"/>
    <mergeCell ref="R15:R16"/>
    <mergeCell ref="AC17:AC18"/>
    <mergeCell ref="AB17:AB18"/>
    <mergeCell ref="W17:W18"/>
    <mergeCell ref="W15:W16"/>
    <mergeCell ref="Z17:Z18"/>
    <mergeCell ref="AA17:AA18"/>
    <mergeCell ref="X15:X16"/>
    <mergeCell ref="AC15:AC16"/>
    <mergeCell ref="AB15:AB16"/>
    <mergeCell ref="Y15:Y16"/>
    <mergeCell ref="AB12:AB13"/>
    <mergeCell ref="X17:X18"/>
    <mergeCell ref="V17:V18"/>
    <mergeCell ref="Y17:Y18"/>
    <mergeCell ref="AA15:AA16"/>
    <mergeCell ref="AA12:AA13"/>
    <mergeCell ref="Y12:Y13"/>
    <mergeCell ref="V15:V16"/>
    <mergeCell ref="Z12:Z13"/>
    <mergeCell ref="V12:V13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50"/>
  <sheetViews>
    <sheetView zoomScale="82" zoomScaleNormal="82" zoomScaleSheetLayoutView="68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6.00390625" style="2" customWidth="1"/>
    <col min="4" max="4" width="18.125" style="2" customWidth="1"/>
    <col min="5" max="5" width="19.125" style="2" customWidth="1"/>
    <col min="6" max="6" width="17.00390625" style="2" customWidth="1"/>
    <col min="7" max="10" width="17.875" style="2" customWidth="1"/>
    <col min="11" max="11" width="17.375" style="2" customWidth="1"/>
    <col min="12" max="14" width="19.375" style="2" customWidth="1"/>
    <col min="15" max="17" width="15.375" style="2" customWidth="1"/>
    <col min="18" max="18" width="15.00390625" style="2" customWidth="1"/>
    <col min="19" max="19" width="16.375" style="2" customWidth="1"/>
    <col min="20" max="22" width="15.00390625" style="2" customWidth="1"/>
    <col min="23" max="23" width="13.375" style="2" customWidth="1"/>
    <col min="24" max="24" width="14.875" style="2" customWidth="1"/>
    <col min="25" max="27" width="14.75390625" style="2" customWidth="1"/>
    <col min="28" max="28" width="14.25390625" style="2" customWidth="1"/>
    <col min="29" max="16384" width="9.125" style="2" customWidth="1"/>
  </cols>
  <sheetData>
    <row r="9" spans="1:28" ht="42" customHeight="1">
      <c r="A9" s="1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ht="15.75">
      <c r="C10" s="4"/>
      <c r="D10" s="4"/>
      <c r="E10" s="4"/>
      <c r="F10" s="4"/>
      <c r="G10" s="4"/>
      <c r="H10" s="4"/>
      <c r="I10" s="4"/>
      <c r="J10" s="4"/>
      <c r="K10" s="4"/>
      <c r="R10" s="5"/>
      <c r="AB10" s="5" t="s">
        <v>0</v>
      </c>
    </row>
    <row r="11" spans="1:28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1" t="s">
        <v>30</v>
      </c>
      <c r="T11" s="12"/>
      <c r="U11" s="12"/>
      <c r="V11" s="12"/>
      <c r="W11" s="13"/>
      <c r="X11" s="14" t="s">
        <v>31</v>
      </c>
      <c r="Y11" s="15"/>
      <c r="Z11" s="15"/>
      <c r="AA11" s="15"/>
      <c r="AB11" s="16"/>
    </row>
    <row r="12" spans="1:28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6" t="s">
        <v>7</v>
      </c>
      <c r="N12" s="6" t="s">
        <v>16</v>
      </c>
      <c r="O12" s="6" t="s">
        <v>17</v>
      </c>
      <c r="P12" s="6" t="s">
        <v>18</v>
      </c>
      <c r="Q12" s="6" t="s">
        <v>19</v>
      </c>
      <c r="R12" s="6" t="s">
        <v>20</v>
      </c>
      <c r="S12" s="6" t="s">
        <v>60</v>
      </c>
      <c r="T12" s="6" t="s">
        <v>59</v>
      </c>
      <c r="U12" s="6" t="s">
        <v>58</v>
      </c>
      <c r="V12" s="6" t="s">
        <v>21</v>
      </c>
      <c r="W12" s="6" t="s">
        <v>34</v>
      </c>
      <c r="X12" s="6" t="s">
        <v>60</v>
      </c>
      <c r="Y12" s="6" t="s">
        <v>59</v>
      </c>
      <c r="Z12" s="6" t="s">
        <v>58</v>
      </c>
      <c r="AA12" s="6" t="s">
        <v>21</v>
      </c>
      <c r="AB12" s="6" t="s">
        <v>34</v>
      </c>
    </row>
    <row r="13" spans="1:28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19"/>
      <c r="N13" s="19"/>
      <c r="O13" s="19"/>
      <c r="P13" s="19"/>
      <c r="Q13" s="19"/>
      <c r="R13" s="19"/>
      <c r="S13" s="19"/>
      <c r="T13" s="19" t="s">
        <v>59</v>
      </c>
      <c r="U13" s="19" t="s">
        <v>58</v>
      </c>
      <c r="V13" s="19"/>
      <c r="W13" s="19"/>
      <c r="X13" s="19"/>
      <c r="Y13" s="19" t="s">
        <v>59</v>
      </c>
      <c r="Z13" s="19" t="s">
        <v>58</v>
      </c>
      <c r="AA13" s="19"/>
      <c r="AB13" s="19"/>
    </row>
    <row r="14" spans="1:28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>
        <v>12</v>
      </c>
      <c r="N14" s="24">
        <v>13</v>
      </c>
      <c r="O14" s="24">
        <v>14</v>
      </c>
      <c r="P14" s="24">
        <v>15</v>
      </c>
      <c r="Q14" s="24">
        <v>16</v>
      </c>
      <c r="R14" s="24">
        <v>17</v>
      </c>
      <c r="S14" s="24">
        <v>18</v>
      </c>
      <c r="T14" s="24">
        <v>19</v>
      </c>
      <c r="U14" s="24">
        <v>20</v>
      </c>
      <c r="V14" s="24">
        <v>21</v>
      </c>
      <c r="W14" s="24">
        <v>22</v>
      </c>
      <c r="X14" s="24">
        <v>23</v>
      </c>
      <c r="Y14" s="24">
        <v>24</v>
      </c>
      <c r="Z14" s="24">
        <v>25</v>
      </c>
      <c r="AA14" s="24">
        <v>26</v>
      </c>
      <c r="AB14" s="24">
        <v>27</v>
      </c>
    </row>
    <row r="15" spans="1:28" s="23" customFormat="1" ht="45" customHeight="1">
      <c r="A15" s="44">
        <v>1</v>
      </c>
      <c r="B15" s="45" t="s">
        <v>28</v>
      </c>
      <c r="C15" s="46">
        <v>4668189</v>
      </c>
      <c r="D15" s="46">
        <v>21365</v>
      </c>
      <c r="E15" s="46">
        <v>0</v>
      </c>
      <c r="F15" s="46">
        <v>171576030</v>
      </c>
      <c r="G15" s="46">
        <v>386929</v>
      </c>
      <c r="H15" s="46">
        <v>21516</v>
      </c>
      <c r="I15" s="46">
        <v>1331172</v>
      </c>
      <c r="J15" s="46">
        <v>3189608</v>
      </c>
      <c r="K15" s="46">
        <v>109394</v>
      </c>
      <c r="L15" s="46">
        <f>F15+(G15+H15+I15+J15)*10+K15</f>
        <v>220977674</v>
      </c>
      <c r="M15" s="46">
        <v>406086060</v>
      </c>
      <c r="N15" s="92">
        <f>(C15-(D15+E15))/L15</f>
        <v>0.02102847729314048</v>
      </c>
      <c r="O15" s="47">
        <f>0.04*0.3</f>
        <v>0.012</v>
      </c>
      <c r="P15" s="47" t="str">
        <f>IF(N15&gt;O15,"ДА","НЕТ")</f>
        <v>ДА</v>
      </c>
      <c r="Q15" s="48">
        <f>N15+N16</f>
        <v>0.06783705143547451</v>
      </c>
      <c r="R15" s="49" t="str">
        <f>IF(Q15&gt;=0.04,"ДА","НЕТ")</f>
        <v>ДА</v>
      </c>
      <c r="S15" s="101"/>
      <c r="T15" s="101"/>
      <c r="U15" s="101"/>
      <c r="V15" s="52"/>
      <c r="W15" s="53"/>
      <c r="X15" s="93">
        <v>2.04</v>
      </c>
      <c r="Y15" s="93">
        <v>4.17</v>
      </c>
      <c r="Z15" s="93">
        <v>9.33</v>
      </c>
      <c r="AA15" s="101">
        <v>20.91</v>
      </c>
      <c r="AB15" s="53" t="str">
        <f>IF(Z15&gt;AA15,"ДА","НЕТ")</f>
        <v>НЕТ</v>
      </c>
    </row>
    <row r="16" spans="1:28" s="23" customFormat="1" ht="45" customHeight="1">
      <c r="A16" s="54"/>
      <c r="B16" s="55" t="s">
        <v>29</v>
      </c>
      <c r="C16" s="56">
        <v>10762934</v>
      </c>
      <c r="D16" s="56">
        <v>371448</v>
      </c>
      <c r="E16" s="56">
        <v>0</v>
      </c>
      <c r="F16" s="56">
        <v>171576030</v>
      </c>
      <c r="G16" s="56">
        <v>386929</v>
      </c>
      <c r="H16" s="56">
        <v>21516</v>
      </c>
      <c r="I16" s="56">
        <v>1331172</v>
      </c>
      <c r="J16" s="56">
        <v>3189608</v>
      </c>
      <c r="K16" s="56">
        <v>1131347</v>
      </c>
      <c r="L16" s="56">
        <f>F16+(G16+H16+I16+J16)*10+K16</f>
        <v>221999627</v>
      </c>
      <c r="M16" s="56">
        <v>406086060</v>
      </c>
      <c r="N16" s="57">
        <f>(C16-(D16+E16))/L16</f>
        <v>0.04680857414233403</v>
      </c>
      <c r="O16" s="57">
        <f>0.04*0.7</f>
        <v>0.027999999999999997</v>
      </c>
      <c r="P16" s="57" t="str">
        <f>IF(N16&gt;O16,"ДА","НЕТ")</f>
        <v>ДА</v>
      </c>
      <c r="Q16" s="58"/>
      <c r="R16" s="59"/>
      <c r="S16" s="103"/>
      <c r="T16" s="103"/>
      <c r="U16" s="103"/>
      <c r="V16" s="63"/>
      <c r="W16" s="64"/>
      <c r="X16" s="94"/>
      <c r="Y16" s="94"/>
      <c r="Z16" s="94"/>
      <c r="AA16" s="103"/>
      <c r="AB16" s="64"/>
    </row>
    <row r="17" spans="1:28" ht="48.75" customHeight="1">
      <c r="A17" s="54">
        <v>2</v>
      </c>
      <c r="B17" s="65" t="s">
        <v>44</v>
      </c>
      <c r="C17" s="56">
        <v>2686043</v>
      </c>
      <c r="D17" s="56">
        <v>55452</v>
      </c>
      <c r="E17" s="56">
        <v>0</v>
      </c>
      <c r="F17" s="56">
        <v>51136164</v>
      </c>
      <c r="G17" s="56">
        <v>1593904</v>
      </c>
      <c r="H17" s="56">
        <v>113321</v>
      </c>
      <c r="I17" s="56">
        <v>2311894</v>
      </c>
      <c r="J17" s="56">
        <v>756561</v>
      </c>
      <c r="K17" s="56">
        <v>390574</v>
      </c>
      <c r="L17" s="56">
        <f>F17+(G17+H17+I17+J17)*10+K17</f>
        <v>99283538</v>
      </c>
      <c r="M17" s="56">
        <v>309357975</v>
      </c>
      <c r="N17" s="57">
        <f>(C17-(D17+E17))/L17</f>
        <v>0.02649574192249273</v>
      </c>
      <c r="O17" s="57">
        <f>0.04*0.2</f>
        <v>0.008</v>
      </c>
      <c r="P17" s="57" t="str">
        <f>IF(N17&gt;O17,"ДА","НЕТ")</f>
        <v>ДА</v>
      </c>
      <c r="Q17" s="58">
        <f>N17+N18</f>
        <v>0.09763743207386824</v>
      </c>
      <c r="R17" s="59" t="str">
        <f>IF(Q17&gt;=0.04,"ДА","НЕТ")</f>
        <v>ДА</v>
      </c>
      <c r="S17" s="103">
        <v>4.47</v>
      </c>
      <c r="T17" s="103">
        <v>16.04</v>
      </c>
      <c r="U17" s="103">
        <v>35.29</v>
      </c>
      <c r="V17" s="63">
        <v>18.81</v>
      </c>
      <c r="W17" s="64" t="str">
        <f>IF(U17&gt;V17,"ДА","НЕТ")</f>
        <v>ДА</v>
      </c>
      <c r="X17" s="94">
        <v>1.95</v>
      </c>
      <c r="Y17" s="94">
        <v>12.72</v>
      </c>
      <c r="Z17" s="94">
        <v>31.42</v>
      </c>
      <c r="AA17" s="103">
        <v>20.91</v>
      </c>
      <c r="AB17" s="64" t="str">
        <f>IF(Z17&gt;AA17,"ДА","НЕТ")</f>
        <v>ДА</v>
      </c>
    </row>
    <row r="18" spans="1:28" s="23" customFormat="1" ht="45" customHeight="1">
      <c r="A18" s="54"/>
      <c r="B18" s="55" t="s">
        <v>36</v>
      </c>
      <c r="C18" s="56">
        <v>7403728</v>
      </c>
      <c r="D18" s="56">
        <v>347229</v>
      </c>
      <c r="E18" s="56">
        <v>0</v>
      </c>
      <c r="F18" s="56">
        <v>51136163</v>
      </c>
      <c r="G18" s="56">
        <v>1593905</v>
      </c>
      <c r="H18" s="56">
        <v>113320</v>
      </c>
      <c r="I18" s="56">
        <v>2311894</v>
      </c>
      <c r="J18" s="56">
        <v>756561</v>
      </c>
      <c r="K18" s="56">
        <v>296401</v>
      </c>
      <c r="L18" s="56">
        <f>F18+(G18+H18+I18+J18)*10+K18</f>
        <v>99189364</v>
      </c>
      <c r="M18" s="56">
        <v>309357975</v>
      </c>
      <c r="N18" s="57">
        <f>(C18-(D18+E18))/L18</f>
        <v>0.0711416901513755</v>
      </c>
      <c r="O18" s="57">
        <f>0.04*0.8</f>
        <v>0.032</v>
      </c>
      <c r="P18" s="57" t="str">
        <f>IF(N18&gt;O18,"ДА","НЕТ")</f>
        <v>ДА</v>
      </c>
      <c r="Q18" s="58"/>
      <c r="R18" s="59"/>
      <c r="S18" s="103"/>
      <c r="T18" s="103"/>
      <c r="U18" s="103"/>
      <c r="V18" s="63"/>
      <c r="W18" s="64"/>
      <c r="X18" s="94"/>
      <c r="Y18" s="94"/>
      <c r="Z18" s="94"/>
      <c r="AA18" s="103"/>
      <c r="AB18" s="64"/>
    </row>
    <row r="19" spans="1:28" s="23" customFormat="1" ht="45" customHeight="1">
      <c r="A19" s="69">
        <v>3</v>
      </c>
      <c r="B19" s="55" t="s">
        <v>37</v>
      </c>
      <c r="C19" s="56">
        <v>3621548</v>
      </c>
      <c r="D19" s="56">
        <v>173858</v>
      </c>
      <c r="E19" s="56">
        <v>0</v>
      </c>
      <c r="F19" s="56">
        <v>39588040</v>
      </c>
      <c r="G19" s="56">
        <v>334989</v>
      </c>
      <c r="H19" s="56">
        <v>23191</v>
      </c>
      <c r="I19" s="56">
        <v>362025</v>
      </c>
      <c r="J19" s="56">
        <v>219609</v>
      </c>
      <c r="K19" s="56">
        <v>19937</v>
      </c>
      <c r="L19" s="56">
        <f>F19+(G19+H19+I19+J19)*10+K19</f>
        <v>49006117</v>
      </c>
      <c r="M19" s="56">
        <v>91653344</v>
      </c>
      <c r="N19" s="57">
        <f>(C19-(D19+E19))/L19</f>
        <v>0.07035223786450985</v>
      </c>
      <c r="O19" s="57">
        <v>0.04</v>
      </c>
      <c r="P19" s="57" t="str">
        <f>IF(N19&gt;O19,"ДА","НЕТ")</f>
        <v>ДА</v>
      </c>
      <c r="Q19" s="57" t="s">
        <v>24</v>
      </c>
      <c r="R19" s="57" t="s">
        <v>24</v>
      </c>
      <c r="S19" s="71">
        <v>2.9</v>
      </c>
      <c r="T19" s="71">
        <v>10.73</v>
      </c>
      <c r="U19" s="71">
        <v>25.2</v>
      </c>
      <c r="V19" s="74">
        <v>18.81</v>
      </c>
      <c r="W19" s="72" t="str">
        <f>IF(U19&gt;V19,"ДА","НЕТ")</f>
        <v>ДА</v>
      </c>
      <c r="X19" s="95">
        <v>3.69</v>
      </c>
      <c r="Y19" s="95">
        <v>12.07</v>
      </c>
      <c r="Z19" s="95">
        <v>26.71</v>
      </c>
      <c r="AA19" s="74">
        <v>20.91</v>
      </c>
      <c r="AB19" s="72" t="str">
        <f>IF(Z19&gt;AA19,"ДА","НЕТ")</f>
        <v>ДА</v>
      </c>
    </row>
    <row r="20" spans="1:28" s="23" customFormat="1" ht="45" customHeight="1">
      <c r="A20" s="69">
        <v>4</v>
      </c>
      <c r="B20" s="55" t="s">
        <v>38</v>
      </c>
      <c r="C20" s="56">
        <v>23832389</v>
      </c>
      <c r="D20" s="56">
        <v>454274</v>
      </c>
      <c r="E20" s="56">
        <v>0</v>
      </c>
      <c r="F20" s="56">
        <v>116700787</v>
      </c>
      <c r="G20" s="56">
        <v>1632619</v>
      </c>
      <c r="H20" s="56">
        <v>324155</v>
      </c>
      <c r="I20" s="56">
        <v>6085152</v>
      </c>
      <c r="J20" s="56">
        <v>865027</v>
      </c>
      <c r="K20" s="56">
        <v>1328025</v>
      </c>
      <c r="L20" s="56">
        <f>F20+(G20+H20+I20+J20)*10+K20</f>
        <v>207098342</v>
      </c>
      <c r="M20" s="56">
        <v>665391541</v>
      </c>
      <c r="N20" s="57">
        <f>(C20-(D20+E20))/L20</f>
        <v>0.11288412439342464</v>
      </c>
      <c r="O20" s="57">
        <v>0.04</v>
      </c>
      <c r="P20" s="57" t="str">
        <f>IF(N20&gt;O20,"ДА","НЕТ")</f>
        <v>ДА</v>
      </c>
      <c r="Q20" s="57" t="s">
        <v>24</v>
      </c>
      <c r="R20" s="57" t="s">
        <v>24</v>
      </c>
      <c r="S20" s="71">
        <v>2.52</v>
      </c>
      <c r="T20" s="71">
        <v>12.9</v>
      </c>
      <c r="U20" s="71">
        <v>29.08</v>
      </c>
      <c r="V20" s="74">
        <v>18.81</v>
      </c>
      <c r="W20" s="72" t="str">
        <f>IF(U20&gt;V20,"ДА","НЕТ")</f>
        <v>ДА</v>
      </c>
      <c r="X20" s="95">
        <v>2.93</v>
      </c>
      <c r="Y20" s="95">
        <v>10.3</v>
      </c>
      <c r="Z20" s="95">
        <v>26.11</v>
      </c>
      <c r="AA20" s="74">
        <v>20.91</v>
      </c>
      <c r="AB20" s="72" t="s">
        <v>35</v>
      </c>
    </row>
    <row r="21" spans="1:28" s="23" customFormat="1" ht="53.25" customHeight="1">
      <c r="A21" s="69">
        <v>5</v>
      </c>
      <c r="B21" s="55" t="s">
        <v>45</v>
      </c>
      <c r="C21" s="56">
        <v>39481947</v>
      </c>
      <c r="D21" s="56">
        <v>951551</v>
      </c>
      <c r="E21" s="56">
        <v>0</v>
      </c>
      <c r="F21" s="56">
        <v>168514685</v>
      </c>
      <c r="G21" s="56">
        <v>1332543</v>
      </c>
      <c r="H21" s="56">
        <v>288014</v>
      </c>
      <c r="I21" s="56">
        <v>9048608</v>
      </c>
      <c r="J21" s="56">
        <v>1938131</v>
      </c>
      <c r="K21" s="56">
        <v>3085473</v>
      </c>
      <c r="L21" s="56">
        <f>F21+(G21+H21+I21+J21)*10+K21</f>
        <v>297673118</v>
      </c>
      <c r="M21" s="56">
        <v>1109247524</v>
      </c>
      <c r="N21" s="57">
        <f>(C21-(D21+E21))/L21</f>
        <v>0.12943861460812192</v>
      </c>
      <c r="O21" s="57">
        <v>0.04</v>
      </c>
      <c r="P21" s="57" t="str">
        <f>IF(N21&gt;O21,"ДА","НЕТ")</f>
        <v>ДА</v>
      </c>
      <c r="Q21" s="57" t="s">
        <v>24</v>
      </c>
      <c r="R21" s="57" t="s">
        <v>24</v>
      </c>
      <c r="S21" s="71">
        <v>4.17</v>
      </c>
      <c r="T21" s="71">
        <v>11.43</v>
      </c>
      <c r="U21" s="71">
        <v>26.09</v>
      </c>
      <c r="V21" s="74">
        <v>18.81</v>
      </c>
      <c r="W21" s="72" t="str">
        <f>IF(U21&gt;V20,"ДА","НЕТ")</f>
        <v>ДА</v>
      </c>
      <c r="X21" s="95">
        <v>4.42</v>
      </c>
      <c r="Y21" s="95">
        <v>9.37</v>
      </c>
      <c r="Z21" s="95">
        <v>23.75</v>
      </c>
      <c r="AA21" s="74">
        <v>20.91</v>
      </c>
      <c r="AB21" s="72" t="str">
        <f>IF(Z21&gt;AA20,"ДА","НЕТ")</f>
        <v>ДА</v>
      </c>
    </row>
    <row r="22" spans="1:28" s="23" customFormat="1" ht="45" customHeight="1">
      <c r="A22" s="69">
        <v>6</v>
      </c>
      <c r="B22" s="55" t="s">
        <v>39</v>
      </c>
      <c r="C22" s="56">
        <v>3021360</v>
      </c>
      <c r="D22" s="56">
        <v>47622</v>
      </c>
      <c r="E22" s="56">
        <v>0</v>
      </c>
      <c r="F22" s="56">
        <v>32096174</v>
      </c>
      <c r="G22" s="56">
        <v>278974</v>
      </c>
      <c r="H22" s="56">
        <v>18773</v>
      </c>
      <c r="I22" s="56">
        <v>471</v>
      </c>
      <c r="J22" s="56">
        <v>92125</v>
      </c>
      <c r="K22" s="56">
        <v>191366</v>
      </c>
      <c r="L22" s="56">
        <f>F22+(G22+H22+I22+J22)*10+K22</f>
        <v>36190970</v>
      </c>
      <c r="M22" s="56">
        <v>143643611</v>
      </c>
      <c r="N22" s="57">
        <f>(C22-(D22+E22))/L22</f>
        <v>0.08216795515566452</v>
      </c>
      <c r="O22" s="57">
        <v>0.04</v>
      </c>
      <c r="P22" s="57" t="str">
        <f>IF(N22&gt;O22,"ДА","НЕТ")</f>
        <v>ДА</v>
      </c>
      <c r="Q22" s="57" t="s">
        <v>24</v>
      </c>
      <c r="R22" s="57" t="s">
        <v>24</v>
      </c>
      <c r="S22" s="71">
        <v>4.57</v>
      </c>
      <c r="T22" s="71">
        <v>15.03</v>
      </c>
      <c r="U22" s="71">
        <v>36.19</v>
      </c>
      <c r="V22" s="74">
        <v>18.81</v>
      </c>
      <c r="W22" s="72" t="str">
        <f>IF(U22&gt;V22,"ДА","НЕТ")</f>
        <v>ДА</v>
      </c>
      <c r="X22" s="95">
        <v>2.31</v>
      </c>
      <c r="Y22" s="95">
        <v>13.42</v>
      </c>
      <c r="Z22" s="95">
        <v>34.28</v>
      </c>
      <c r="AA22" s="74">
        <v>20.91</v>
      </c>
      <c r="AB22" s="72" t="str">
        <f>IF(Z22&gt;AA22,"ДА","НЕТ")</f>
        <v>ДА</v>
      </c>
    </row>
    <row r="23" spans="1:28" s="23" customFormat="1" ht="45" customHeight="1">
      <c r="A23" s="69">
        <v>7</v>
      </c>
      <c r="B23" s="55" t="s">
        <v>40</v>
      </c>
      <c r="C23" s="56">
        <v>6143629</v>
      </c>
      <c r="D23" s="56">
        <v>151912</v>
      </c>
      <c r="E23" s="56">
        <v>0</v>
      </c>
      <c r="F23" s="56">
        <v>89200970</v>
      </c>
      <c r="G23" s="56">
        <v>1013446</v>
      </c>
      <c r="H23" s="56">
        <v>67884</v>
      </c>
      <c r="I23" s="56">
        <v>1006429</v>
      </c>
      <c r="J23" s="56">
        <v>638122</v>
      </c>
      <c r="K23" s="56">
        <v>350985</v>
      </c>
      <c r="L23" s="56">
        <f>F23+(G23+H23+I23+J23)*10+K23</f>
        <v>116810765</v>
      </c>
      <c r="M23" s="56">
        <v>232768258</v>
      </c>
      <c r="N23" s="57">
        <f>(C23-(D23+E23))/L23</f>
        <v>0.05129421932987084</v>
      </c>
      <c r="O23" s="57">
        <v>0.04</v>
      </c>
      <c r="P23" s="57" t="str">
        <f>IF(N23&gt;O23,"ДА","НЕТ")</f>
        <v>ДА</v>
      </c>
      <c r="Q23" s="57" t="s">
        <v>24</v>
      </c>
      <c r="R23" s="57" t="s">
        <v>24</v>
      </c>
      <c r="S23" s="71">
        <v>5.58</v>
      </c>
      <c r="T23" s="71">
        <v>21.41</v>
      </c>
      <c r="U23" s="71">
        <v>34.66</v>
      </c>
      <c r="V23" s="74">
        <v>18.81</v>
      </c>
      <c r="W23" s="72" t="str">
        <f>IF(U23&gt;V23,"ДА","НЕТ")</f>
        <v>ДА</v>
      </c>
      <c r="X23" s="95">
        <v>3.48</v>
      </c>
      <c r="Y23" s="95">
        <v>17.48</v>
      </c>
      <c r="Z23" s="95">
        <v>30.31</v>
      </c>
      <c r="AA23" s="74">
        <v>20.91</v>
      </c>
      <c r="AB23" s="72" t="str">
        <f>IF(Z23&gt;AA23,"ДА","НЕТ")</f>
        <v>ДА</v>
      </c>
    </row>
    <row r="24" spans="1:28" s="23" customFormat="1" ht="45" customHeight="1">
      <c r="A24" s="69">
        <v>8</v>
      </c>
      <c r="B24" s="55" t="s">
        <v>41</v>
      </c>
      <c r="C24" s="56">
        <v>296729</v>
      </c>
      <c r="D24" s="56">
        <v>117133</v>
      </c>
      <c r="E24" s="56">
        <v>789523</v>
      </c>
      <c r="F24" s="56">
        <v>37407598</v>
      </c>
      <c r="G24" s="56">
        <v>380278</v>
      </c>
      <c r="H24" s="56">
        <v>28778</v>
      </c>
      <c r="I24" s="56">
        <v>151561</v>
      </c>
      <c r="J24" s="56">
        <v>593379</v>
      </c>
      <c r="K24" s="56">
        <v>24343</v>
      </c>
      <c r="L24" s="56">
        <f>F24+(G24+H24+I24+J24)*10+K24</f>
        <v>48971901</v>
      </c>
      <c r="M24" s="56">
        <v>85995173</v>
      </c>
      <c r="N24" s="57">
        <f>(C24-(D24+E24))/L24</f>
        <v>-0.012454631891867952</v>
      </c>
      <c r="O24" s="57">
        <v>0.04</v>
      </c>
      <c r="P24" s="57" t="str">
        <f>IF(N24&gt;O24,"ДА","НЕТ")</f>
        <v>НЕТ</v>
      </c>
      <c r="Q24" s="57" t="s">
        <v>24</v>
      </c>
      <c r="R24" s="57" t="s">
        <v>24</v>
      </c>
      <c r="S24" s="71">
        <v>10.44</v>
      </c>
      <c r="T24" s="71">
        <v>12.79</v>
      </c>
      <c r="U24" s="71">
        <v>20.19</v>
      </c>
      <c r="V24" s="74">
        <v>18.81</v>
      </c>
      <c r="W24" s="72" t="str">
        <f>IF(U24&gt;V24,"ДА","НЕТ")</f>
        <v>ДА</v>
      </c>
      <c r="X24" s="95">
        <v>7.71</v>
      </c>
      <c r="Y24" s="95">
        <v>12.02</v>
      </c>
      <c r="Z24" s="95">
        <v>19.38</v>
      </c>
      <c r="AA24" s="74">
        <v>20.91</v>
      </c>
      <c r="AB24" s="72" t="str">
        <f>IF(Z24&gt;AA24,"ДА","НЕТ")</f>
        <v>НЕТ</v>
      </c>
    </row>
    <row r="25" spans="1:28" s="23" customFormat="1" ht="45" customHeight="1">
      <c r="A25" s="69">
        <v>9</v>
      </c>
      <c r="B25" s="55" t="s">
        <v>42</v>
      </c>
      <c r="C25" s="56">
        <v>4721444</v>
      </c>
      <c r="D25" s="56">
        <v>74432</v>
      </c>
      <c r="E25" s="56">
        <v>0</v>
      </c>
      <c r="F25" s="56">
        <v>44857790</v>
      </c>
      <c r="G25" s="56">
        <v>384512</v>
      </c>
      <c r="H25" s="56">
        <v>49548</v>
      </c>
      <c r="I25" s="56">
        <v>363387</v>
      </c>
      <c r="J25" s="56">
        <v>169508</v>
      </c>
      <c r="K25" s="56">
        <v>257436</v>
      </c>
      <c r="L25" s="56">
        <f>F25+(G25+H25+I25+J25)*10+K25</f>
        <v>54784776</v>
      </c>
      <c r="M25" s="56">
        <v>189311918</v>
      </c>
      <c r="N25" s="57">
        <f>(C25-(D25+E25))/L25</f>
        <v>0.08482305376223497</v>
      </c>
      <c r="O25" s="57">
        <v>0.04</v>
      </c>
      <c r="P25" s="57" t="str">
        <f>IF(N25&gt;O25,"ДА","НЕТ")</f>
        <v>ДА</v>
      </c>
      <c r="Q25" s="57" t="s">
        <v>24</v>
      </c>
      <c r="R25" s="57" t="s">
        <v>24</v>
      </c>
      <c r="S25" s="71">
        <v>3.63</v>
      </c>
      <c r="T25" s="71">
        <v>13.13</v>
      </c>
      <c r="U25" s="71">
        <v>27.84</v>
      </c>
      <c r="V25" s="74">
        <v>18.81</v>
      </c>
      <c r="W25" s="72" t="str">
        <f>IF(U25&gt;V25,"ДА","НЕТ")</f>
        <v>ДА</v>
      </c>
      <c r="X25" s="95">
        <v>2.37</v>
      </c>
      <c r="Y25" s="95">
        <v>11.61</v>
      </c>
      <c r="Z25" s="95">
        <v>26.12</v>
      </c>
      <c r="AA25" s="74">
        <v>20.91</v>
      </c>
      <c r="AB25" s="72" t="str">
        <f>IF(Z25&gt;AA25,"ДА","НЕТ")</f>
        <v>ДА</v>
      </c>
    </row>
    <row r="26" spans="1:28" s="23" customFormat="1" ht="45" customHeight="1">
      <c r="A26" s="110">
        <v>10</v>
      </c>
      <c r="B26" s="111" t="s">
        <v>43</v>
      </c>
      <c r="C26" s="112">
        <v>2193683</v>
      </c>
      <c r="D26" s="112">
        <v>48047</v>
      </c>
      <c r="E26" s="112">
        <v>0</v>
      </c>
      <c r="F26" s="112">
        <v>24329454</v>
      </c>
      <c r="G26" s="112">
        <v>307030</v>
      </c>
      <c r="H26" s="112">
        <v>59301</v>
      </c>
      <c r="I26" s="112">
        <v>48462</v>
      </c>
      <c r="J26" s="112">
        <v>474817</v>
      </c>
      <c r="K26" s="112">
        <v>0</v>
      </c>
      <c r="L26" s="112">
        <f>F26+(G26+H26+I26+J26)*10+K26</f>
        <v>33225554</v>
      </c>
      <c r="M26" s="112">
        <v>78801921</v>
      </c>
      <c r="N26" s="113">
        <f>(C26-(D26+E26))/L26</f>
        <v>0.06457788484128812</v>
      </c>
      <c r="O26" s="113">
        <v>0.04</v>
      </c>
      <c r="P26" s="113" t="str">
        <f>IF(N26&gt;O26,"ДА","НЕТ")</f>
        <v>ДА</v>
      </c>
      <c r="Q26" s="113" t="s">
        <v>24</v>
      </c>
      <c r="R26" s="113" t="s">
        <v>24</v>
      </c>
      <c r="S26" s="114">
        <v>3.54</v>
      </c>
      <c r="T26" s="114">
        <v>13.2</v>
      </c>
      <c r="U26" s="114">
        <v>35.77</v>
      </c>
      <c r="V26" s="115">
        <v>18.81</v>
      </c>
      <c r="W26" s="116" t="str">
        <f>IF(U26&gt;V26,"ДА","НЕТ")</f>
        <v>ДА</v>
      </c>
      <c r="X26" s="117">
        <v>2.54</v>
      </c>
      <c r="Y26" s="117">
        <v>11.38</v>
      </c>
      <c r="Z26" s="117">
        <v>33.59</v>
      </c>
      <c r="AA26" s="115">
        <v>20.91</v>
      </c>
      <c r="AB26" s="116" t="str">
        <f>IF(Z26&gt;AA26,"ДА","НЕТ")</f>
        <v>ДА</v>
      </c>
    </row>
    <row r="27" spans="1:28" s="26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 t="s">
        <v>24</v>
      </c>
      <c r="N27" s="46" t="s">
        <v>24</v>
      </c>
      <c r="O27" s="47" t="s">
        <v>24</v>
      </c>
      <c r="P27" s="47" t="s">
        <v>24</v>
      </c>
      <c r="Q27" s="47" t="s">
        <v>24</v>
      </c>
      <c r="R27" s="47" t="s">
        <v>24</v>
      </c>
      <c r="S27" s="98">
        <v>4.05</v>
      </c>
      <c r="T27" s="98">
        <v>11.43</v>
      </c>
      <c r="U27" s="98">
        <v>23.48</v>
      </c>
      <c r="V27" s="88" t="s">
        <v>24</v>
      </c>
      <c r="W27" s="88" t="s">
        <v>24</v>
      </c>
      <c r="X27" s="99">
        <v>3.25</v>
      </c>
      <c r="Y27" s="99">
        <v>9.33</v>
      </c>
      <c r="Z27" s="99">
        <v>21.09</v>
      </c>
      <c r="AA27" s="88" t="s">
        <v>24</v>
      </c>
      <c r="AB27" s="88" t="s">
        <v>24</v>
      </c>
    </row>
    <row r="28" spans="1:28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 t="s">
        <v>24</v>
      </c>
      <c r="N28" s="78" t="s">
        <v>24</v>
      </c>
      <c r="O28" s="80" t="s">
        <v>24</v>
      </c>
      <c r="P28" s="80" t="s">
        <v>24</v>
      </c>
      <c r="Q28" s="91" t="s">
        <v>24</v>
      </c>
      <c r="R28" s="91" t="s">
        <v>24</v>
      </c>
      <c r="S28" s="100" t="s">
        <v>24</v>
      </c>
      <c r="T28" s="100" t="s">
        <v>24</v>
      </c>
      <c r="U28" s="100">
        <v>26.88</v>
      </c>
      <c r="V28" s="91" t="s">
        <v>24</v>
      </c>
      <c r="W28" s="91" t="s">
        <v>24</v>
      </c>
      <c r="X28" s="100" t="s">
        <v>24</v>
      </c>
      <c r="Y28" s="100" t="s">
        <v>24</v>
      </c>
      <c r="Z28" s="100">
        <v>24.6</v>
      </c>
      <c r="AA28" s="91" t="s">
        <v>24</v>
      </c>
      <c r="AB28" s="91" t="s">
        <v>24</v>
      </c>
    </row>
    <row r="29" spans="1:28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29"/>
      <c r="V29" s="28"/>
      <c r="W29" s="28"/>
      <c r="X29" s="28"/>
      <c r="Y29" s="28"/>
      <c r="Z29" s="29"/>
      <c r="AA29" s="29"/>
      <c r="AB29" s="28"/>
    </row>
    <row r="30" spans="1:28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9"/>
      <c r="O30" s="29"/>
      <c r="P30" s="29"/>
      <c r="Q30" s="29"/>
      <c r="R30" s="29"/>
      <c r="S30" s="29"/>
      <c r="T30" s="29"/>
      <c r="U30" s="29"/>
      <c r="V30" s="31"/>
      <c r="W30" s="29"/>
      <c r="X30" s="30"/>
      <c r="Y30" s="30"/>
      <c r="Z30" s="2"/>
      <c r="AA30" s="2"/>
      <c r="AB30" s="30"/>
    </row>
    <row r="31" spans="1:28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27"/>
      <c r="N31" s="27"/>
      <c r="O31" s="29"/>
      <c r="P31" s="29"/>
      <c r="Q31" s="29"/>
      <c r="R31" s="29"/>
      <c r="S31" s="29"/>
      <c r="T31" s="29"/>
      <c r="U31" s="29"/>
      <c r="V31" s="31"/>
      <c r="W31" s="29"/>
      <c r="X31" s="30"/>
      <c r="Y31" s="29"/>
      <c r="Z31" s="29"/>
      <c r="AA31" s="29"/>
      <c r="AB31" s="29"/>
    </row>
    <row r="32" ht="26.25" customHeight="1"/>
    <row r="33" spans="25:28" ht="15.75" customHeight="1">
      <c r="Y33" s="34"/>
      <c r="Z33" s="35"/>
      <c r="AA33" s="36"/>
      <c r="AB33" s="36"/>
    </row>
    <row r="34" spans="1:28" ht="27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9"/>
      <c r="W35" s="38"/>
      <c r="X35" s="38"/>
      <c r="Y35" s="38"/>
      <c r="Z35" s="38"/>
      <c r="AA35" s="38"/>
      <c r="AB35" s="38"/>
    </row>
    <row r="39" ht="15.75">
      <c r="M39" s="43"/>
    </row>
    <row r="40" ht="15.75">
      <c r="M40" s="43"/>
    </row>
    <row r="41" ht="15.75">
      <c r="M41" s="43"/>
    </row>
    <row r="42" ht="15.75">
      <c r="M42" s="43"/>
    </row>
    <row r="43" ht="15.75">
      <c r="M43" s="43"/>
    </row>
    <row r="44" ht="15.75">
      <c r="M44" s="43"/>
    </row>
    <row r="45" ht="15.75">
      <c r="M45" s="43"/>
    </row>
    <row r="46" ht="15.75">
      <c r="M46" s="43"/>
    </row>
    <row r="47" ht="15.75">
      <c r="M47" s="43"/>
    </row>
    <row r="48" ht="15.75">
      <c r="M48" s="43"/>
    </row>
    <row r="49" ht="15.75">
      <c r="M49" s="43"/>
    </row>
    <row r="50" ht="15.75">
      <c r="M50" s="43"/>
    </row>
  </sheetData>
  <sheetProtection/>
  <mergeCells count="60">
    <mergeCell ref="X11:AB11"/>
    <mergeCell ref="X15:X16"/>
    <mergeCell ref="Y15:Y16"/>
    <mergeCell ref="U17:U18"/>
    <mergeCell ref="Z15:Z16"/>
    <mergeCell ref="X17:X18"/>
    <mergeCell ref="U15:U16"/>
    <mergeCell ref="Y12:Y13"/>
    <mergeCell ref="U12:U13"/>
    <mergeCell ref="AA12:AA13"/>
    <mergeCell ref="W17:W18"/>
    <mergeCell ref="AB15:AB16"/>
    <mergeCell ref="AA15:AA16"/>
    <mergeCell ref="AB17:AB18"/>
    <mergeCell ref="AA17:AA18"/>
    <mergeCell ref="V17:V18"/>
    <mergeCell ref="V15:V16"/>
    <mergeCell ref="Y17:Y18"/>
    <mergeCell ref="Z17:Z18"/>
    <mergeCell ref="W15:W16"/>
    <mergeCell ref="A15:A16"/>
    <mergeCell ref="F12:F13"/>
    <mergeCell ref="R15:R16"/>
    <mergeCell ref="E12:E13"/>
    <mergeCell ref="R12:R13"/>
    <mergeCell ref="O12:O13"/>
    <mergeCell ref="A11:A13"/>
    <mergeCell ref="M12:M13"/>
    <mergeCell ref="N12:N13"/>
    <mergeCell ref="Q15:Q16"/>
    <mergeCell ref="AB12:AB13"/>
    <mergeCell ref="C11:R11"/>
    <mergeCell ref="S11:W11"/>
    <mergeCell ref="S12:S13"/>
    <mergeCell ref="K12:K13"/>
    <mergeCell ref="T15:T16"/>
    <mergeCell ref="T12:T13"/>
    <mergeCell ref="S15:S16"/>
    <mergeCell ref="Z12:Z13"/>
    <mergeCell ref="X12:X13"/>
    <mergeCell ref="A9:AB9"/>
    <mergeCell ref="D12:D13"/>
    <mergeCell ref="B11:B13"/>
    <mergeCell ref="C12:C13"/>
    <mergeCell ref="G12:J12"/>
    <mergeCell ref="W12:W13"/>
    <mergeCell ref="P12:P13"/>
    <mergeCell ref="Q12:Q13"/>
    <mergeCell ref="L12:L13"/>
    <mergeCell ref="V12:V13"/>
    <mergeCell ref="A35:N35"/>
    <mergeCell ref="A30:L30"/>
    <mergeCell ref="Q17:Q18"/>
    <mergeCell ref="A34:AB34"/>
    <mergeCell ref="A28:B28"/>
    <mergeCell ref="A27:B27"/>
    <mergeCell ref="A17:A18"/>
    <mergeCell ref="S17:S18"/>
    <mergeCell ref="T17:T18"/>
    <mergeCell ref="R17:R18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50"/>
  <sheetViews>
    <sheetView zoomScale="82" zoomScaleNormal="82" zoomScaleSheetLayoutView="68" zoomScalePageLayoutView="0" workbookViewId="0" topLeftCell="A1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6.00390625" style="2" customWidth="1"/>
    <col min="4" max="4" width="18.125" style="2" customWidth="1"/>
    <col min="5" max="5" width="19.125" style="2" customWidth="1"/>
    <col min="6" max="6" width="17.00390625" style="2" customWidth="1"/>
    <col min="7" max="10" width="17.875" style="2" customWidth="1"/>
    <col min="11" max="11" width="17.375" style="2" customWidth="1"/>
    <col min="12" max="14" width="19.375" style="2" customWidth="1"/>
    <col min="15" max="17" width="15.375" style="2" customWidth="1"/>
    <col min="18" max="18" width="15.00390625" style="2" customWidth="1"/>
    <col min="19" max="19" width="16.375" style="2" customWidth="1"/>
    <col min="20" max="22" width="15.00390625" style="2" customWidth="1"/>
    <col min="23" max="23" width="13.375" style="2" customWidth="1"/>
    <col min="24" max="24" width="14.875" style="2" customWidth="1"/>
    <col min="25" max="27" width="14.75390625" style="2" customWidth="1"/>
    <col min="28" max="28" width="14.25390625" style="2" customWidth="1"/>
    <col min="29" max="16384" width="9.125" style="2" customWidth="1"/>
  </cols>
  <sheetData>
    <row r="9" spans="1:28" ht="42" customHeight="1">
      <c r="A9" s="1" t="s">
        <v>65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ht="15.75">
      <c r="C10" s="4"/>
      <c r="D10" s="4"/>
      <c r="E10" s="4"/>
      <c r="F10" s="4"/>
      <c r="G10" s="4"/>
      <c r="H10" s="4"/>
      <c r="I10" s="4"/>
      <c r="J10" s="4"/>
      <c r="K10" s="4"/>
      <c r="R10" s="5"/>
      <c r="AB10" s="5" t="s">
        <v>0</v>
      </c>
    </row>
    <row r="11" spans="1:28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1" t="s">
        <v>30</v>
      </c>
      <c r="T11" s="12"/>
      <c r="U11" s="12"/>
      <c r="V11" s="12"/>
      <c r="W11" s="13"/>
      <c r="X11" s="14" t="s">
        <v>31</v>
      </c>
      <c r="Y11" s="15"/>
      <c r="Z11" s="15"/>
      <c r="AA11" s="15"/>
      <c r="AB11" s="16"/>
    </row>
    <row r="12" spans="1:28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6" t="s">
        <v>7</v>
      </c>
      <c r="N12" s="6" t="s">
        <v>16</v>
      </c>
      <c r="O12" s="6" t="s">
        <v>17</v>
      </c>
      <c r="P12" s="6" t="s">
        <v>18</v>
      </c>
      <c r="Q12" s="6" t="s">
        <v>19</v>
      </c>
      <c r="R12" s="6" t="s">
        <v>20</v>
      </c>
      <c r="S12" s="6" t="s">
        <v>64</v>
      </c>
      <c r="T12" s="6" t="s">
        <v>63</v>
      </c>
      <c r="U12" s="6" t="s">
        <v>62</v>
      </c>
      <c r="V12" s="6" t="s">
        <v>21</v>
      </c>
      <c r="W12" s="6" t="s">
        <v>34</v>
      </c>
      <c r="X12" s="6" t="s">
        <v>64</v>
      </c>
      <c r="Y12" s="6" t="s">
        <v>63</v>
      </c>
      <c r="Z12" s="6" t="s">
        <v>62</v>
      </c>
      <c r="AA12" s="6" t="s">
        <v>21</v>
      </c>
      <c r="AB12" s="6" t="s">
        <v>34</v>
      </c>
    </row>
    <row r="13" spans="1:28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19"/>
      <c r="N13" s="19"/>
      <c r="O13" s="19"/>
      <c r="P13" s="19"/>
      <c r="Q13" s="19"/>
      <c r="R13" s="19"/>
      <c r="S13" s="19"/>
      <c r="T13" s="19" t="s">
        <v>59</v>
      </c>
      <c r="U13" s="19" t="s">
        <v>58</v>
      </c>
      <c r="V13" s="19"/>
      <c r="W13" s="19"/>
      <c r="X13" s="19"/>
      <c r="Y13" s="19" t="s">
        <v>59</v>
      </c>
      <c r="Z13" s="19" t="s">
        <v>58</v>
      </c>
      <c r="AA13" s="19"/>
      <c r="AB13" s="19"/>
    </row>
    <row r="14" spans="1:28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>
        <v>12</v>
      </c>
      <c r="N14" s="24">
        <v>13</v>
      </c>
      <c r="O14" s="24">
        <v>14</v>
      </c>
      <c r="P14" s="24">
        <v>15</v>
      </c>
      <c r="Q14" s="24">
        <v>16</v>
      </c>
      <c r="R14" s="24">
        <v>17</v>
      </c>
      <c r="S14" s="24">
        <v>18</v>
      </c>
      <c r="T14" s="24">
        <v>19</v>
      </c>
      <c r="U14" s="24">
        <v>20</v>
      </c>
      <c r="V14" s="24">
        <v>21</v>
      </c>
      <c r="W14" s="24">
        <v>22</v>
      </c>
      <c r="X14" s="24">
        <v>23</v>
      </c>
      <c r="Y14" s="24">
        <v>24</v>
      </c>
      <c r="Z14" s="24">
        <v>25</v>
      </c>
      <c r="AA14" s="24">
        <v>26</v>
      </c>
      <c r="AB14" s="24">
        <v>27</v>
      </c>
    </row>
    <row r="15" spans="1:28" s="23" customFormat="1" ht="45" customHeight="1">
      <c r="A15" s="44">
        <v>1</v>
      </c>
      <c r="B15" s="45" t="s">
        <v>28</v>
      </c>
      <c r="C15" s="46">
        <v>3504199</v>
      </c>
      <c r="D15" s="46">
        <v>285399</v>
      </c>
      <c r="E15" s="46">
        <v>0</v>
      </c>
      <c r="F15" s="46">
        <v>167777675</v>
      </c>
      <c r="G15" s="46">
        <v>584741</v>
      </c>
      <c r="H15" s="46">
        <v>38183</v>
      </c>
      <c r="I15" s="46">
        <v>1338975</v>
      </c>
      <c r="J15" s="46">
        <v>3187534</v>
      </c>
      <c r="K15" s="46">
        <v>109394</v>
      </c>
      <c r="L15" s="46">
        <f>F15+(G15+H15+I15+J15)*10+K15</f>
        <v>219381399</v>
      </c>
      <c r="M15" s="46">
        <v>407614055</v>
      </c>
      <c r="N15" s="47">
        <f>(C15-(D15+E15))/L15</f>
        <v>0.014672164616837</v>
      </c>
      <c r="O15" s="47">
        <f>0.04*0.3</f>
        <v>0.012</v>
      </c>
      <c r="P15" s="47" t="str">
        <f>IF(N15&gt;O15,"ДА","НЕТ")</f>
        <v>ДА</v>
      </c>
      <c r="Q15" s="48">
        <f>N15+N16</f>
        <v>0.10531787312675113</v>
      </c>
      <c r="R15" s="49" t="str">
        <f>IF(Q15&gt;=0.04,"ДА","НЕТ")</f>
        <v>ДА</v>
      </c>
      <c r="S15" s="101" t="s">
        <v>23</v>
      </c>
      <c r="T15" s="101" t="s">
        <v>23</v>
      </c>
      <c r="U15" s="101" t="s">
        <v>23</v>
      </c>
      <c r="V15" s="101" t="s">
        <v>23</v>
      </c>
      <c r="W15" s="101" t="s">
        <v>23</v>
      </c>
      <c r="X15" s="93">
        <v>1.76</v>
      </c>
      <c r="Y15" s="93">
        <v>2.95</v>
      </c>
      <c r="Z15" s="93">
        <v>8.21</v>
      </c>
      <c r="AA15" s="101">
        <v>17.57</v>
      </c>
      <c r="AB15" s="53" t="str">
        <f>IF(Z15&gt;AA15,"ДА","НЕТ")</f>
        <v>НЕТ</v>
      </c>
    </row>
    <row r="16" spans="1:28" s="23" customFormat="1" ht="45" customHeight="1">
      <c r="A16" s="54"/>
      <c r="B16" s="55" t="s">
        <v>29</v>
      </c>
      <c r="C16" s="56">
        <v>20451578</v>
      </c>
      <c r="D16" s="56">
        <v>472960</v>
      </c>
      <c r="E16" s="56">
        <v>0</v>
      </c>
      <c r="F16" s="56">
        <v>167777675</v>
      </c>
      <c r="G16" s="56">
        <v>584741</v>
      </c>
      <c r="H16" s="56">
        <v>38183</v>
      </c>
      <c r="I16" s="56">
        <v>1338975</v>
      </c>
      <c r="J16" s="56">
        <v>3187534</v>
      </c>
      <c r="K16" s="56">
        <v>1131347</v>
      </c>
      <c r="L16" s="56">
        <f>F16+(G16+H16+I16+J16)*10+K16</f>
        <v>220403352</v>
      </c>
      <c r="M16" s="56">
        <v>407614055</v>
      </c>
      <c r="N16" s="57">
        <f>(C16-(D16+E16))/L16</f>
        <v>0.09064570850991413</v>
      </c>
      <c r="O16" s="57">
        <f>0.04*0.7</f>
        <v>0.027999999999999997</v>
      </c>
      <c r="P16" s="57" t="str">
        <f>IF(N16&gt;O16,"ДА","НЕТ")</f>
        <v>ДА</v>
      </c>
      <c r="Q16" s="58"/>
      <c r="R16" s="59"/>
      <c r="S16" s="103"/>
      <c r="T16" s="103"/>
      <c r="U16" s="103"/>
      <c r="V16" s="103"/>
      <c r="W16" s="103"/>
      <c r="X16" s="94"/>
      <c r="Y16" s="94"/>
      <c r="Z16" s="94"/>
      <c r="AA16" s="103"/>
      <c r="AB16" s="64"/>
    </row>
    <row r="17" spans="1:28" ht="48.75" customHeight="1">
      <c r="A17" s="54">
        <v>2</v>
      </c>
      <c r="B17" s="65" t="s">
        <v>44</v>
      </c>
      <c r="C17" s="56">
        <v>2711275</v>
      </c>
      <c r="D17" s="56">
        <v>48184</v>
      </c>
      <c r="E17" s="56">
        <v>0</v>
      </c>
      <c r="F17" s="56">
        <v>52062287</v>
      </c>
      <c r="G17" s="56">
        <v>1407003</v>
      </c>
      <c r="H17" s="56">
        <v>112338</v>
      </c>
      <c r="I17" s="56">
        <v>2135986</v>
      </c>
      <c r="J17" s="56">
        <v>752160</v>
      </c>
      <c r="K17" s="56">
        <v>390574</v>
      </c>
      <c r="L17" s="56">
        <f>F17+(G17+H17+I17+J17)*10+K17</f>
        <v>96527731</v>
      </c>
      <c r="M17" s="56">
        <v>311354873</v>
      </c>
      <c r="N17" s="57">
        <f>(C17-(D17+E17))/L17</f>
        <v>0.027588869772563078</v>
      </c>
      <c r="O17" s="57">
        <f>0.04*0.2</f>
        <v>0.008</v>
      </c>
      <c r="P17" s="57" t="str">
        <f>IF(N17&gt;O17,"ДА","НЕТ")</f>
        <v>ДА</v>
      </c>
      <c r="Q17" s="58">
        <f>N17+N18</f>
        <v>0.17691557658756804</v>
      </c>
      <c r="R17" s="59" t="str">
        <f>IF(Q17&gt;=0.04,"ДА","НЕТ")</f>
        <v>ДА</v>
      </c>
      <c r="S17" s="103">
        <v>4.51</v>
      </c>
      <c r="T17" s="103">
        <v>14.74</v>
      </c>
      <c r="U17" s="103">
        <v>34.95</v>
      </c>
      <c r="V17" s="63">
        <v>16.05</v>
      </c>
      <c r="W17" s="64" t="str">
        <f>IF(U17&gt;V17,"ДА","НЕТ")</f>
        <v>ДА</v>
      </c>
      <c r="X17" s="94">
        <v>1.68</v>
      </c>
      <c r="Y17" s="94">
        <v>11.38</v>
      </c>
      <c r="Z17" s="103">
        <v>31</v>
      </c>
      <c r="AA17" s="103">
        <v>17.57</v>
      </c>
      <c r="AB17" s="64" t="str">
        <f>IF(Z17&gt;AA17,"ДА","НЕТ")</f>
        <v>ДА</v>
      </c>
    </row>
    <row r="18" spans="1:28" s="23" customFormat="1" ht="45" customHeight="1">
      <c r="A18" s="54"/>
      <c r="B18" s="55" t="s">
        <v>36</v>
      </c>
      <c r="C18" s="56">
        <v>14861494</v>
      </c>
      <c r="D18" s="56">
        <v>461390</v>
      </c>
      <c r="E18" s="56">
        <v>0</v>
      </c>
      <c r="F18" s="56">
        <v>52062286</v>
      </c>
      <c r="G18" s="56">
        <v>1407002</v>
      </c>
      <c r="H18" s="56">
        <v>112337</v>
      </c>
      <c r="I18" s="56">
        <v>2135986</v>
      </c>
      <c r="J18" s="56">
        <v>752161</v>
      </c>
      <c r="K18" s="56">
        <v>296401</v>
      </c>
      <c r="L18" s="56">
        <f>F18+(G18+H18+I18+J18)*10+K18</f>
        <v>96433547</v>
      </c>
      <c r="M18" s="56">
        <v>311354873</v>
      </c>
      <c r="N18" s="57">
        <f>(C18-(D18+E18))/L18</f>
        <v>0.14932670681500496</v>
      </c>
      <c r="O18" s="57">
        <f>0.04*0.8</f>
        <v>0.032</v>
      </c>
      <c r="P18" s="57" t="str">
        <f>IF(N18&gt;O18,"ДА","НЕТ")</f>
        <v>ДА</v>
      </c>
      <c r="Q18" s="58"/>
      <c r="R18" s="59"/>
      <c r="S18" s="103"/>
      <c r="T18" s="103"/>
      <c r="U18" s="103"/>
      <c r="V18" s="63"/>
      <c r="W18" s="64"/>
      <c r="X18" s="94"/>
      <c r="Y18" s="94"/>
      <c r="Z18" s="103"/>
      <c r="AA18" s="103"/>
      <c r="AB18" s="64"/>
    </row>
    <row r="19" spans="1:28" s="23" customFormat="1" ht="45" customHeight="1">
      <c r="A19" s="69">
        <v>3</v>
      </c>
      <c r="B19" s="55" t="s">
        <v>37</v>
      </c>
      <c r="C19" s="56">
        <v>3707023</v>
      </c>
      <c r="D19" s="56">
        <v>216479</v>
      </c>
      <c r="E19" s="56">
        <v>0</v>
      </c>
      <c r="F19" s="56">
        <v>40781819</v>
      </c>
      <c r="G19" s="56">
        <v>350575</v>
      </c>
      <c r="H19" s="56">
        <v>24954</v>
      </c>
      <c r="I19" s="56">
        <v>377291</v>
      </c>
      <c r="J19" s="56">
        <v>220156</v>
      </c>
      <c r="K19" s="56">
        <v>19937</v>
      </c>
      <c r="L19" s="56">
        <f>F19+(G19+H19+I19+J19)*10+K19</f>
        <v>50531516</v>
      </c>
      <c r="M19" s="56">
        <v>91915552</v>
      </c>
      <c r="N19" s="57">
        <f>(C19-(D19+E19))/L19</f>
        <v>0.06907657391478221</v>
      </c>
      <c r="O19" s="57">
        <v>0.04</v>
      </c>
      <c r="P19" s="57" t="str">
        <f>IF(N19&gt;O19,"ДА","НЕТ")</f>
        <v>ДА</v>
      </c>
      <c r="Q19" s="57" t="s">
        <v>24</v>
      </c>
      <c r="R19" s="57" t="s">
        <v>24</v>
      </c>
      <c r="S19" s="71">
        <v>3.54</v>
      </c>
      <c r="T19" s="71">
        <v>9.96</v>
      </c>
      <c r="U19" s="71">
        <v>25.69</v>
      </c>
      <c r="V19" s="74">
        <v>16.05</v>
      </c>
      <c r="W19" s="72" t="str">
        <f>IF(U19&gt;V19,"ДА","НЕТ")</f>
        <v>ДА</v>
      </c>
      <c r="X19" s="95">
        <v>3.83</v>
      </c>
      <c r="Y19" s="95">
        <v>10.81</v>
      </c>
      <c r="Z19" s="95">
        <v>26.67</v>
      </c>
      <c r="AA19" s="74">
        <v>17.57</v>
      </c>
      <c r="AB19" s="72" t="str">
        <f>IF(Z19&gt;AA19,"ДА","НЕТ")</f>
        <v>ДА</v>
      </c>
    </row>
    <row r="20" spans="1:28" s="23" customFormat="1" ht="45" customHeight="1">
      <c r="A20" s="69">
        <v>4</v>
      </c>
      <c r="B20" s="55" t="s">
        <v>38</v>
      </c>
      <c r="C20" s="56">
        <v>23963125</v>
      </c>
      <c r="D20" s="56">
        <v>1103066</v>
      </c>
      <c r="E20" s="56">
        <v>0</v>
      </c>
      <c r="F20" s="56">
        <v>133203747</v>
      </c>
      <c r="G20" s="56">
        <v>1972959</v>
      </c>
      <c r="H20" s="56">
        <v>431378</v>
      </c>
      <c r="I20" s="56">
        <v>7238868</v>
      </c>
      <c r="J20" s="56">
        <v>845096</v>
      </c>
      <c r="K20" s="56">
        <v>1328025</v>
      </c>
      <c r="L20" s="56">
        <f>F20+(G20+H20+I20+J20)*10+K20</f>
        <v>239414782</v>
      </c>
      <c r="M20" s="56">
        <v>681801699</v>
      </c>
      <c r="N20" s="57">
        <f>(C20-(D20+E20))/L20</f>
        <v>0.09548307255313918</v>
      </c>
      <c r="O20" s="57">
        <v>0.04</v>
      </c>
      <c r="P20" s="57" t="str">
        <f>IF(N20&gt;O20,"ДА","НЕТ")</f>
        <v>ДА</v>
      </c>
      <c r="Q20" s="57" t="s">
        <v>24</v>
      </c>
      <c r="R20" s="57" t="s">
        <v>24</v>
      </c>
      <c r="S20" s="71">
        <v>1.94</v>
      </c>
      <c r="T20" s="71">
        <v>11.82</v>
      </c>
      <c r="U20" s="71">
        <v>28.68</v>
      </c>
      <c r="V20" s="74">
        <v>16.05</v>
      </c>
      <c r="W20" s="72" t="str">
        <f>IF(U20&gt;V20,"ДА","НЕТ")</f>
        <v>ДА</v>
      </c>
      <c r="X20" s="95">
        <v>1.93</v>
      </c>
      <c r="Y20" s="95">
        <v>9.7</v>
      </c>
      <c r="Z20" s="95">
        <v>26.24</v>
      </c>
      <c r="AA20" s="74">
        <v>17.57</v>
      </c>
      <c r="AB20" s="72" t="s">
        <v>35</v>
      </c>
    </row>
    <row r="21" spans="1:28" s="23" customFormat="1" ht="53.25" customHeight="1">
      <c r="A21" s="69">
        <v>5</v>
      </c>
      <c r="B21" s="55" t="s">
        <v>45</v>
      </c>
      <c r="C21" s="56">
        <v>39627653</v>
      </c>
      <c r="D21" s="56">
        <v>2086691</v>
      </c>
      <c r="E21" s="56">
        <v>17981</v>
      </c>
      <c r="F21" s="56">
        <v>160261718</v>
      </c>
      <c r="G21" s="56">
        <v>1017581</v>
      </c>
      <c r="H21" s="56">
        <v>258937</v>
      </c>
      <c r="I21" s="56">
        <v>8747550</v>
      </c>
      <c r="J21" s="56">
        <v>1865810</v>
      </c>
      <c r="K21" s="56">
        <v>3085473</v>
      </c>
      <c r="L21" s="56">
        <f>F21+(G21+H21+I21+J21)*10+K21</f>
        <v>282245971</v>
      </c>
      <c r="M21" s="56">
        <v>1112348063</v>
      </c>
      <c r="N21" s="57">
        <f>(C21-(D21+E21))/L21</f>
        <v>0.13294425733361487</v>
      </c>
      <c r="O21" s="57">
        <v>0.04</v>
      </c>
      <c r="P21" s="57" t="str">
        <f>IF(N21&gt;O21,"ДА","НЕТ")</f>
        <v>ДА</v>
      </c>
      <c r="Q21" s="57" t="s">
        <v>24</v>
      </c>
      <c r="R21" s="57" t="s">
        <v>24</v>
      </c>
      <c r="S21" s="71">
        <v>3.57</v>
      </c>
      <c r="T21" s="71">
        <v>9.93</v>
      </c>
      <c r="U21" s="71">
        <v>22.42</v>
      </c>
      <c r="V21" s="74">
        <v>16.05</v>
      </c>
      <c r="W21" s="72" t="str">
        <f>IF(U21&gt;V21,"ДА","НЕТ")</f>
        <v>ДА</v>
      </c>
      <c r="X21" s="95">
        <v>4.32</v>
      </c>
      <c r="Y21" s="95">
        <v>8.47</v>
      </c>
      <c r="Z21" s="95">
        <v>20.79</v>
      </c>
      <c r="AA21" s="74">
        <v>17.57</v>
      </c>
      <c r="AB21" s="72" t="str">
        <f>IF(Z21&gt;AA20,"ДА","НЕТ")</f>
        <v>ДА</v>
      </c>
    </row>
    <row r="22" spans="1:28" s="23" customFormat="1" ht="45" customHeight="1">
      <c r="A22" s="69">
        <v>6</v>
      </c>
      <c r="B22" s="55" t="s">
        <v>39</v>
      </c>
      <c r="C22" s="56">
        <v>3097137</v>
      </c>
      <c r="D22" s="56">
        <v>35138</v>
      </c>
      <c r="E22" s="56">
        <v>0</v>
      </c>
      <c r="F22" s="56">
        <v>31983393</v>
      </c>
      <c r="G22" s="56">
        <v>297657</v>
      </c>
      <c r="H22" s="56">
        <v>17953</v>
      </c>
      <c r="I22" s="56">
        <v>472</v>
      </c>
      <c r="J22" s="56">
        <v>92792</v>
      </c>
      <c r="K22" s="56">
        <v>191366</v>
      </c>
      <c r="L22" s="56">
        <f>F22+(G22+H22+I22+J22)*10+K22</f>
        <v>36263499</v>
      </c>
      <c r="M22" s="56">
        <v>144423827</v>
      </c>
      <c r="N22" s="57">
        <f>(C22-(D22+E22))/L22</f>
        <v>0.0844374945727107</v>
      </c>
      <c r="O22" s="57">
        <v>0.04</v>
      </c>
      <c r="P22" s="57" t="str">
        <f>IF(N22&gt;O22,"ДА","НЕТ")</f>
        <v>ДА</v>
      </c>
      <c r="Q22" s="57" t="s">
        <v>24</v>
      </c>
      <c r="R22" s="57" t="s">
        <v>24</v>
      </c>
      <c r="S22" s="71">
        <v>4.68</v>
      </c>
      <c r="T22" s="71">
        <v>14.56</v>
      </c>
      <c r="U22" s="71">
        <v>35.26</v>
      </c>
      <c r="V22" s="74">
        <v>16.05</v>
      </c>
      <c r="W22" s="72" t="str">
        <f>IF(U22&gt;V22,"ДА","НЕТ")</f>
        <v>ДА</v>
      </c>
      <c r="X22" s="95">
        <v>1.33</v>
      </c>
      <c r="Y22" s="95">
        <v>12.7</v>
      </c>
      <c r="Z22" s="95">
        <v>33.06</v>
      </c>
      <c r="AA22" s="74">
        <v>17.57</v>
      </c>
      <c r="AB22" s="72" t="str">
        <f>IF(Z22&gt;AA22,"ДА","НЕТ")</f>
        <v>ДА</v>
      </c>
    </row>
    <row r="23" spans="1:28" s="23" customFormat="1" ht="45" customHeight="1">
      <c r="A23" s="69">
        <v>7</v>
      </c>
      <c r="B23" s="55" t="s">
        <v>40</v>
      </c>
      <c r="C23" s="56">
        <v>6149822</v>
      </c>
      <c r="D23" s="56">
        <v>176387</v>
      </c>
      <c r="E23" s="56">
        <v>0</v>
      </c>
      <c r="F23" s="56">
        <v>93422497</v>
      </c>
      <c r="G23" s="56">
        <v>881490</v>
      </c>
      <c r="H23" s="56">
        <v>59371</v>
      </c>
      <c r="I23" s="56">
        <v>1196921</v>
      </c>
      <c r="J23" s="56">
        <v>580701</v>
      </c>
      <c r="K23" s="56">
        <v>350985</v>
      </c>
      <c r="L23" s="56">
        <f>F23+(G23+H23+I23+J23)*10+K23</f>
        <v>120958312</v>
      </c>
      <c r="M23" s="56">
        <v>239874277</v>
      </c>
      <c r="N23" s="57">
        <f>(C23-(D23+E23))/L23</f>
        <v>0.04938424570607434</v>
      </c>
      <c r="O23" s="57">
        <v>0.04</v>
      </c>
      <c r="P23" s="57" t="str">
        <f>IF(N23&gt;O23,"ДА","НЕТ")</f>
        <v>ДА</v>
      </c>
      <c r="Q23" s="57" t="s">
        <v>24</v>
      </c>
      <c r="R23" s="57" t="s">
        <v>24</v>
      </c>
      <c r="S23" s="71">
        <v>5.35</v>
      </c>
      <c r="T23" s="71">
        <v>19.16</v>
      </c>
      <c r="U23" s="71">
        <v>35.63</v>
      </c>
      <c r="V23" s="74">
        <v>16.05</v>
      </c>
      <c r="W23" s="72" t="str">
        <f>IF(U23&gt;V23,"ДА","НЕТ")</f>
        <v>ДА</v>
      </c>
      <c r="X23" s="95">
        <v>3.4</v>
      </c>
      <c r="Y23" s="95">
        <v>15.63</v>
      </c>
      <c r="Z23" s="95">
        <v>31.61</v>
      </c>
      <c r="AA23" s="74">
        <v>17.57</v>
      </c>
      <c r="AB23" s="72" t="str">
        <f>IF(Z23&gt;AA23,"ДА","НЕТ")</f>
        <v>ДА</v>
      </c>
    </row>
    <row r="24" spans="1:28" s="23" customFormat="1" ht="45" customHeight="1">
      <c r="A24" s="69">
        <v>8</v>
      </c>
      <c r="B24" s="55" t="s">
        <v>41</v>
      </c>
      <c r="C24" s="56">
        <v>205640</v>
      </c>
      <c r="D24" s="56">
        <v>64760</v>
      </c>
      <c r="E24" s="56">
        <v>351</v>
      </c>
      <c r="F24" s="56">
        <v>36715945</v>
      </c>
      <c r="G24" s="56">
        <v>347145</v>
      </c>
      <c r="H24" s="56">
        <v>29078</v>
      </c>
      <c r="I24" s="56">
        <v>149338</v>
      </c>
      <c r="J24" s="56">
        <v>576101</v>
      </c>
      <c r="K24" s="56">
        <v>24343</v>
      </c>
      <c r="L24" s="56">
        <f>F24+(G24+H24+I24+J24)*10+K24</f>
        <v>47756908</v>
      </c>
      <c r="M24" s="56">
        <v>85260540</v>
      </c>
      <c r="N24" s="57">
        <f>(C24-(D24+E24))/L24</f>
        <v>0.0029425900018485284</v>
      </c>
      <c r="O24" s="57">
        <v>0.04</v>
      </c>
      <c r="P24" s="57" t="str">
        <f>IF(N24&gt;O24,"ДА","НЕТ")</f>
        <v>НЕТ</v>
      </c>
      <c r="Q24" s="57" t="s">
        <v>24</v>
      </c>
      <c r="R24" s="57" t="s">
        <v>24</v>
      </c>
      <c r="S24" s="71">
        <v>11.57</v>
      </c>
      <c r="T24" s="71">
        <v>11.98</v>
      </c>
      <c r="U24" s="71">
        <v>20.14</v>
      </c>
      <c r="V24" s="74">
        <v>16.05</v>
      </c>
      <c r="W24" s="72" t="str">
        <f>IF(U24&gt;V24,"ДА","НЕТ")</f>
        <v>ДА</v>
      </c>
      <c r="X24" s="95">
        <v>7.97</v>
      </c>
      <c r="Y24" s="95">
        <v>11.17</v>
      </c>
      <c r="Z24" s="95">
        <v>19.27</v>
      </c>
      <c r="AA24" s="74">
        <v>17.57</v>
      </c>
      <c r="AB24" s="72" t="str">
        <f>IF(Z24&gt;AA24,"ДА","НЕТ")</f>
        <v>ДА</v>
      </c>
    </row>
    <row r="25" spans="1:28" s="23" customFormat="1" ht="45" customHeight="1">
      <c r="A25" s="69">
        <v>9</v>
      </c>
      <c r="B25" s="55" t="s">
        <v>42</v>
      </c>
      <c r="C25" s="56">
        <v>4813681</v>
      </c>
      <c r="D25" s="56">
        <v>76486</v>
      </c>
      <c r="E25" s="56">
        <v>0</v>
      </c>
      <c r="F25" s="56">
        <v>43379924</v>
      </c>
      <c r="G25" s="56">
        <v>343058</v>
      </c>
      <c r="H25" s="56">
        <v>40236</v>
      </c>
      <c r="I25" s="56">
        <v>362318</v>
      </c>
      <c r="J25" s="56">
        <v>168559</v>
      </c>
      <c r="K25" s="56">
        <v>257436</v>
      </c>
      <c r="L25" s="56">
        <f>F25+(G25+H25+I25+J25)*10+K25</f>
        <v>52779070</v>
      </c>
      <c r="M25" s="56">
        <v>190538108</v>
      </c>
      <c r="N25" s="57">
        <f>(C25-(D25+E25))/L25</f>
        <v>0.08975518136261211</v>
      </c>
      <c r="O25" s="57">
        <v>0.04</v>
      </c>
      <c r="P25" s="57" t="str">
        <f>IF(N25&gt;O25,"ДА","НЕТ")</f>
        <v>ДА</v>
      </c>
      <c r="Q25" s="57" t="s">
        <v>24</v>
      </c>
      <c r="R25" s="57" t="s">
        <v>24</v>
      </c>
      <c r="S25" s="71">
        <v>3.4</v>
      </c>
      <c r="T25" s="71">
        <v>12.67</v>
      </c>
      <c r="U25" s="71">
        <v>27.98</v>
      </c>
      <c r="V25" s="74">
        <v>16.05</v>
      </c>
      <c r="W25" s="72" t="str">
        <f>IF(U25&gt;V25,"ДА","НЕТ")</f>
        <v>ДА</v>
      </c>
      <c r="X25" s="95">
        <v>2.55</v>
      </c>
      <c r="Y25" s="95">
        <v>11.02</v>
      </c>
      <c r="Z25" s="95">
        <v>26.11</v>
      </c>
      <c r="AA25" s="74">
        <v>17.57</v>
      </c>
      <c r="AB25" s="72" t="str">
        <f>IF(Z25&gt;AA25,"ДА","НЕТ")</f>
        <v>ДА</v>
      </c>
    </row>
    <row r="26" spans="1:28" s="23" customFormat="1" ht="45" customHeight="1">
      <c r="A26" s="110">
        <v>10</v>
      </c>
      <c r="B26" s="111" t="s">
        <v>43</v>
      </c>
      <c r="C26" s="112">
        <v>2261371</v>
      </c>
      <c r="D26" s="112">
        <v>34596</v>
      </c>
      <c r="E26" s="112">
        <v>0</v>
      </c>
      <c r="F26" s="112">
        <v>26297206</v>
      </c>
      <c r="G26" s="112">
        <v>300823</v>
      </c>
      <c r="H26" s="112">
        <v>55709</v>
      </c>
      <c r="I26" s="112">
        <v>45372</v>
      </c>
      <c r="J26" s="112">
        <v>481123</v>
      </c>
      <c r="K26" s="112">
        <v>0</v>
      </c>
      <c r="L26" s="112">
        <f>F26+(G26+H26+I26+J26)*10+K26</f>
        <v>35127476</v>
      </c>
      <c r="M26" s="112">
        <v>78302792</v>
      </c>
      <c r="N26" s="113">
        <f>(C26-(D26+E26))/L26</f>
        <v>0.06339126101744401</v>
      </c>
      <c r="O26" s="113">
        <v>0.04</v>
      </c>
      <c r="P26" s="113" t="str">
        <f>IF(N26&gt;O26,"ДА","НЕТ")</f>
        <v>ДА</v>
      </c>
      <c r="Q26" s="113" t="s">
        <v>24</v>
      </c>
      <c r="R26" s="113" t="s">
        <v>24</v>
      </c>
      <c r="S26" s="114">
        <v>3.45</v>
      </c>
      <c r="T26" s="114">
        <v>12.6</v>
      </c>
      <c r="U26" s="114">
        <v>33.29</v>
      </c>
      <c r="V26" s="115">
        <v>16.05</v>
      </c>
      <c r="W26" s="116" t="str">
        <f>IF(U26&gt;V26,"ДА","НЕТ")</f>
        <v>ДА</v>
      </c>
      <c r="X26" s="117">
        <v>3.05</v>
      </c>
      <c r="Y26" s="117">
        <v>10.92</v>
      </c>
      <c r="Z26" s="117">
        <v>31.3</v>
      </c>
      <c r="AA26" s="115">
        <v>17.57</v>
      </c>
      <c r="AB26" s="116" t="str">
        <f>IF(Z26&gt;AA26,"ДА","НЕТ")</f>
        <v>ДА</v>
      </c>
    </row>
    <row r="27" spans="1:28" s="26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 t="s">
        <v>24</v>
      </c>
      <c r="N27" s="46" t="s">
        <v>24</v>
      </c>
      <c r="O27" s="47" t="s">
        <v>24</v>
      </c>
      <c r="P27" s="47" t="s">
        <v>24</v>
      </c>
      <c r="Q27" s="47" t="s">
        <v>24</v>
      </c>
      <c r="R27" s="47" t="s">
        <v>24</v>
      </c>
      <c r="S27" s="98">
        <v>3.82</v>
      </c>
      <c r="T27" s="98">
        <v>10.22</v>
      </c>
      <c r="U27" s="98">
        <v>21.96</v>
      </c>
      <c r="V27" s="88" t="s">
        <v>24</v>
      </c>
      <c r="W27" s="88" t="s">
        <v>24</v>
      </c>
      <c r="X27" s="99">
        <v>2.85</v>
      </c>
      <c r="Y27" s="99">
        <v>8.39</v>
      </c>
      <c r="Z27" s="99">
        <v>19.88</v>
      </c>
      <c r="AA27" s="88" t="s">
        <v>24</v>
      </c>
      <c r="AB27" s="88" t="s">
        <v>24</v>
      </c>
    </row>
    <row r="28" spans="1:28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 t="s">
        <v>24</v>
      </c>
      <c r="N28" s="78" t="s">
        <v>24</v>
      </c>
      <c r="O28" s="80" t="s">
        <v>24</v>
      </c>
      <c r="P28" s="80" t="s">
        <v>24</v>
      </c>
      <c r="Q28" s="91" t="s">
        <v>24</v>
      </c>
      <c r="R28" s="91" t="s">
        <v>24</v>
      </c>
      <c r="S28" s="91" t="s">
        <v>24</v>
      </c>
      <c r="T28" s="91" t="s">
        <v>24</v>
      </c>
      <c r="U28" s="100">
        <v>22.93</v>
      </c>
      <c r="V28" s="91" t="s">
        <v>24</v>
      </c>
      <c r="W28" s="91" t="s">
        <v>24</v>
      </c>
      <c r="X28" s="91" t="s">
        <v>24</v>
      </c>
      <c r="Y28" s="91" t="s">
        <v>24</v>
      </c>
      <c r="Z28" s="100">
        <v>20.67</v>
      </c>
      <c r="AA28" s="91" t="s">
        <v>24</v>
      </c>
      <c r="AB28" s="91" t="s">
        <v>24</v>
      </c>
    </row>
    <row r="29" spans="1:28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9"/>
      <c r="T29" s="29"/>
      <c r="V29" s="28"/>
      <c r="W29" s="28"/>
      <c r="X29" s="28"/>
      <c r="Y29" s="28"/>
      <c r="Z29" s="29"/>
      <c r="AA29" s="29"/>
      <c r="AB29" s="28"/>
    </row>
    <row r="30" spans="1:28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9"/>
      <c r="O30" s="29"/>
      <c r="P30" s="29"/>
      <c r="Q30" s="29"/>
      <c r="R30" s="29"/>
      <c r="S30" s="29"/>
      <c r="T30" s="29"/>
      <c r="U30" s="29"/>
      <c r="V30" s="31"/>
      <c r="W30" s="29"/>
      <c r="X30" s="30"/>
      <c r="Y30" s="30"/>
      <c r="Z30" s="2"/>
      <c r="AA30" s="2"/>
      <c r="AB30" s="30"/>
    </row>
    <row r="31" spans="1:28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27"/>
      <c r="N31" s="27"/>
      <c r="O31" s="29"/>
      <c r="P31" s="29"/>
      <c r="Q31" s="29"/>
      <c r="R31" s="29"/>
      <c r="S31" s="29"/>
      <c r="T31" s="29"/>
      <c r="U31" s="29"/>
      <c r="V31" s="31"/>
      <c r="W31" s="29"/>
      <c r="X31" s="30"/>
      <c r="Y31" s="29"/>
      <c r="Z31" s="29"/>
      <c r="AA31" s="29"/>
      <c r="AB31" s="29"/>
    </row>
    <row r="32" ht="26.25" customHeight="1"/>
    <row r="33" spans="25:28" ht="15.75" customHeight="1">
      <c r="Y33" s="34"/>
      <c r="Z33" s="35"/>
      <c r="AA33" s="36"/>
      <c r="AB33" s="36"/>
    </row>
    <row r="34" spans="1:28" ht="27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</row>
    <row r="35" spans="1:28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9"/>
      <c r="W35" s="38"/>
      <c r="X35" s="38"/>
      <c r="Y35" s="38"/>
      <c r="Z35" s="38"/>
      <c r="AA35" s="38"/>
      <c r="AB35" s="38"/>
    </row>
    <row r="39" ht="15.75">
      <c r="M39" s="43"/>
    </row>
    <row r="40" ht="15.75">
      <c r="M40" s="43"/>
    </row>
    <row r="41" ht="15.75">
      <c r="M41" s="43"/>
    </row>
    <row r="42" ht="15.75">
      <c r="M42" s="43"/>
    </row>
    <row r="43" ht="15.75">
      <c r="M43" s="43"/>
    </row>
    <row r="44" ht="15.75">
      <c r="M44" s="43"/>
    </row>
    <row r="45" ht="15.75">
      <c r="M45" s="43"/>
    </row>
    <row r="46" ht="15.75">
      <c r="M46" s="43"/>
    </row>
    <row r="47" ht="15.75">
      <c r="M47" s="43"/>
    </row>
    <row r="48" ht="15.75">
      <c r="M48" s="43"/>
    </row>
    <row r="49" ht="15.75">
      <c r="M49" s="43"/>
    </row>
    <row r="50" ht="15.75">
      <c r="M50" s="43"/>
    </row>
  </sheetData>
  <sheetProtection/>
  <mergeCells count="60">
    <mergeCell ref="A35:N35"/>
    <mergeCell ref="A30:L30"/>
    <mergeCell ref="Q17:Q18"/>
    <mergeCell ref="A34:AB34"/>
    <mergeCell ref="A28:B28"/>
    <mergeCell ref="A27:B27"/>
    <mergeCell ref="A17:A18"/>
    <mergeCell ref="S17:S18"/>
    <mergeCell ref="T17:T18"/>
    <mergeCell ref="R17:R18"/>
    <mergeCell ref="A9:AB9"/>
    <mergeCell ref="D12:D13"/>
    <mergeCell ref="B11:B13"/>
    <mergeCell ref="C12:C13"/>
    <mergeCell ref="G12:J12"/>
    <mergeCell ref="W12:W13"/>
    <mergeCell ref="P12:P13"/>
    <mergeCell ref="Q12:Q13"/>
    <mergeCell ref="L12:L13"/>
    <mergeCell ref="V12:V13"/>
    <mergeCell ref="AB12:AB13"/>
    <mergeCell ref="C11:R11"/>
    <mergeCell ref="S11:W11"/>
    <mergeCell ref="S12:S13"/>
    <mergeCell ref="K12:K13"/>
    <mergeCell ref="T15:T16"/>
    <mergeCell ref="T12:T13"/>
    <mergeCell ref="S15:S16"/>
    <mergeCell ref="Z12:Z13"/>
    <mergeCell ref="X12:X13"/>
    <mergeCell ref="A15:A16"/>
    <mergeCell ref="F12:F13"/>
    <mergeCell ref="R15:R16"/>
    <mergeCell ref="E12:E13"/>
    <mergeCell ref="R12:R13"/>
    <mergeCell ref="O12:O13"/>
    <mergeCell ref="A11:A13"/>
    <mergeCell ref="M12:M13"/>
    <mergeCell ref="N12:N13"/>
    <mergeCell ref="Q15:Q16"/>
    <mergeCell ref="W17:W18"/>
    <mergeCell ref="AB15:AB16"/>
    <mergeCell ref="AA15:AA16"/>
    <mergeCell ref="AB17:AB18"/>
    <mergeCell ref="AA17:AA18"/>
    <mergeCell ref="V17:V18"/>
    <mergeCell ref="V15:V16"/>
    <mergeCell ref="Y17:Y18"/>
    <mergeCell ref="Z17:Z18"/>
    <mergeCell ref="W15:W16"/>
    <mergeCell ref="X11:AB11"/>
    <mergeCell ref="X15:X16"/>
    <mergeCell ref="Y15:Y16"/>
    <mergeCell ref="U17:U18"/>
    <mergeCell ref="Z15:Z16"/>
    <mergeCell ref="X17:X18"/>
    <mergeCell ref="U15:U16"/>
    <mergeCell ref="Y12:Y13"/>
    <mergeCell ref="U12:U13"/>
    <mergeCell ref="AA12:AA13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8"/>
  <sheetViews>
    <sheetView zoomScale="82" zoomScaleNormal="82" zoomScaleSheetLayoutView="68" zoomScalePageLayoutView="0" workbookViewId="0" topLeftCell="A2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8.75390625" style="2" hidden="1" customWidth="1"/>
    <col min="14" max="14" width="18.125" style="2" customWidth="1"/>
    <col min="15" max="15" width="17.625" style="2" customWidth="1"/>
    <col min="16" max="16" width="18.375" style="2" customWidth="1"/>
    <col min="17" max="17" width="15.375" style="2" customWidth="1"/>
    <col min="18" max="18" width="16.875" style="2" customWidth="1"/>
    <col min="19" max="19" width="15.625" style="2" customWidth="1"/>
    <col min="20" max="22" width="16.25390625" style="2" customWidth="1"/>
    <col min="23" max="23" width="17.00390625" style="2" customWidth="1"/>
    <col min="24" max="24" width="13.375" style="2" customWidth="1"/>
    <col min="25" max="27" width="15.625" style="2" customWidth="1"/>
    <col min="28" max="28" width="17.25390625" style="2" customWidth="1"/>
    <col min="29" max="29" width="15.25390625" style="2" customWidth="1"/>
    <col min="30" max="16384" width="9.125" style="2" customWidth="1"/>
  </cols>
  <sheetData>
    <row r="9" spans="1:29" ht="42" customHeight="1">
      <c r="A9" s="1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68</v>
      </c>
      <c r="U12" s="6" t="s">
        <v>67</v>
      </c>
      <c r="V12" s="6" t="s">
        <v>66</v>
      </c>
      <c r="W12" s="6" t="s">
        <v>21</v>
      </c>
      <c r="X12" s="6" t="s">
        <v>34</v>
      </c>
      <c r="Y12" s="6" t="s">
        <v>68</v>
      </c>
      <c r="Z12" s="6" t="s">
        <v>67</v>
      </c>
      <c r="AA12" s="6" t="s">
        <v>66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59</v>
      </c>
      <c r="V13" s="19" t="s">
        <v>58</v>
      </c>
      <c r="W13" s="19"/>
      <c r="X13" s="19"/>
      <c r="Y13" s="19"/>
      <c r="Z13" s="19" t="s">
        <v>59</v>
      </c>
      <c r="AA13" s="19" t="s">
        <v>58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3320092</v>
      </c>
      <c r="D15" s="46">
        <v>27171</v>
      </c>
      <c r="E15" s="46">
        <v>0</v>
      </c>
      <c r="F15" s="46">
        <v>166684953</v>
      </c>
      <c r="G15" s="46">
        <v>573998</v>
      </c>
      <c r="H15" s="46">
        <v>39565</v>
      </c>
      <c r="I15" s="46">
        <v>1368309</v>
      </c>
      <c r="J15" s="46">
        <v>3307396</v>
      </c>
      <c r="K15" s="46">
        <v>109394</v>
      </c>
      <c r="L15" s="46">
        <f>F15+(G15+H15+I15+J15)*10+K15</f>
        <v>219687027</v>
      </c>
      <c r="M15" s="46" t="s">
        <v>24</v>
      </c>
      <c r="N15" s="46">
        <v>413066963</v>
      </c>
      <c r="O15" s="47">
        <f>(C15-(D15+E15))/L15</f>
        <v>0.014989146355009848</v>
      </c>
      <c r="P15" s="47">
        <f>0.04*0.3</f>
        <v>0.012</v>
      </c>
      <c r="Q15" s="47" t="str">
        <f>IF(O15&gt;P15,"ДА","НЕТ")</f>
        <v>ДА</v>
      </c>
      <c r="R15" s="48">
        <f>O15+O16</f>
        <v>0.06269758376036509</v>
      </c>
      <c r="S15" s="49" t="str">
        <f>IF(R15&gt;=0.04,"ДА","НЕТ")</f>
        <v>ДА</v>
      </c>
      <c r="T15" s="118" t="s">
        <v>23</v>
      </c>
      <c r="U15" s="118" t="s">
        <v>23</v>
      </c>
      <c r="V15" s="118" t="s">
        <v>23</v>
      </c>
      <c r="W15" s="118" t="s">
        <v>23</v>
      </c>
      <c r="X15" s="118" t="s">
        <v>23</v>
      </c>
      <c r="Y15" s="119">
        <v>2.09</v>
      </c>
      <c r="Z15" s="119">
        <v>4.17</v>
      </c>
      <c r="AA15" s="119">
        <v>6.34</v>
      </c>
      <c r="AB15" s="118">
        <v>16.41740012284239</v>
      </c>
      <c r="AC15" s="53" t="str">
        <f>IF(AA15&gt;AB15,"ДА","НЕТ")</f>
        <v>НЕТ</v>
      </c>
    </row>
    <row r="16" spans="1:29" s="23" customFormat="1" ht="45" customHeight="1">
      <c r="A16" s="54"/>
      <c r="B16" s="55" t="s">
        <v>29</v>
      </c>
      <c r="C16" s="56">
        <v>10797427</v>
      </c>
      <c r="D16" s="56">
        <v>287537</v>
      </c>
      <c r="E16" s="56">
        <v>0</v>
      </c>
      <c r="F16" s="56">
        <v>166684952</v>
      </c>
      <c r="G16" s="56">
        <v>573998</v>
      </c>
      <c r="H16" s="56">
        <v>39565</v>
      </c>
      <c r="I16" s="56">
        <v>1368309</v>
      </c>
      <c r="J16" s="56">
        <v>3307396</v>
      </c>
      <c r="K16" s="56">
        <v>716525</v>
      </c>
      <c r="L16" s="56">
        <f>F16+(G16+H16+I16+J16)*10+K16</f>
        <v>220294157</v>
      </c>
      <c r="M16" s="56" t="e">
        <f>#REF!/#REF!*100</f>
        <v>#REF!</v>
      </c>
      <c r="N16" s="56">
        <v>413066963</v>
      </c>
      <c r="O16" s="57">
        <f>(C16-(D16+E16))/L16</f>
        <v>0.04770843740535524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120"/>
      <c r="U16" s="120"/>
      <c r="V16" s="120"/>
      <c r="W16" s="120"/>
      <c r="X16" s="120"/>
      <c r="Y16" s="121"/>
      <c r="Z16" s="121"/>
      <c r="AA16" s="121"/>
      <c r="AB16" s="120"/>
      <c r="AC16" s="64"/>
    </row>
    <row r="17" spans="1:29" ht="48.75" customHeight="1">
      <c r="A17" s="54">
        <v>2</v>
      </c>
      <c r="B17" s="65" t="s">
        <v>44</v>
      </c>
      <c r="C17" s="56">
        <v>2814925</v>
      </c>
      <c r="D17" s="56">
        <v>61543</v>
      </c>
      <c r="E17" s="56">
        <v>0</v>
      </c>
      <c r="F17" s="56">
        <v>49166558</v>
      </c>
      <c r="G17" s="56">
        <v>1061195</v>
      </c>
      <c r="H17" s="56">
        <v>143910</v>
      </c>
      <c r="I17" s="56">
        <v>2150600</v>
      </c>
      <c r="J17" s="56">
        <v>811655</v>
      </c>
      <c r="K17" s="56">
        <v>390574</v>
      </c>
      <c r="L17" s="56">
        <f>F17+(G17+H17+I17+J17)*10+K17</f>
        <v>91230732</v>
      </c>
      <c r="M17" s="56" t="s">
        <v>24</v>
      </c>
      <c r="N17" s="56">
        <v>315340078</v>
      </c>
      <c r="O17" s="57">
        <f>(C17-(D17+E17))/L17</f>
        <v>0.03018042209723802</v>
      </c>
      <c r="P17" s="57">
        <f>0.04*0.2</f>
        <v>0.008</v>
      </c>
      <c r="Q17" s="57" t="str">
        <f>IF(O17&gt;P17,"ДА","НЕТ")</f>
        <v>ДА</v>
      </c>
      <c r="R17" s="58">
        <f>O17+O18</f>
        <v>0.1117394281062098</v>
      </c>
      <c r="S17" s="59" t="str">
        <f>IF(R17&gt;=0.04,"ДА","НЕТ")</f>
        <v>ДА</v>
      </c>
      <c r="T17" s="120">
        <v>4.96</v>
      </c>
      <c r="U17" s="120">
        <v>15.06</v>
      </c>
      <c r="V17" s="120">
        <v>34</v>
      </c>
      <c r="W17" s="122">
        <v>14.525053577928274</v>
      </c>
      <c r="X17" s="64" t="str">
        <f>IF(V17&gt;W17,"ДА","НЕТ")</f>
        <v>ДА</v>
      </c>
      <c r="Y17" s="121">
        <v>1.62</v>
      </c>
      <c r="Z17" s="121">
        <v>11.47</v>
      </c>
      <c r="AA17" s="120">
        <v>29.83</v>
      </c>
      <c r="AB17" s="120">
        <v>16.41740012284239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7775699</v>
      </c>
      <c r="D18" s="56">
        <v>342692</v>
      </c>
      <c r="E18" s="56">
        <v>0</v>
      </c>
      <c r="F18" s="56">
        <v>49166556</v>
      </c>
      <c r="G18" s="56">
        <v>1061196</v>
      </c>
      <c r="H18" s="56">
        <v>143910</v>
      </c>
      <c r="I18" s="56">
        <v>2150600</v>
      </c>
      <c r="J18" s="56">
        <v>811654</v>
      </c>
      <c r="K18" s="56">
        <v>296401</v>
      </c>
      <c r="L18" s="56">
        <f>F18+(G18+H18+I18+J18)*10+K18</f>
        <v>91136557</v>
      </c>
      <c r="M18" s="56" t="e">
        <f>#REF!/#REF!*100</f>
        <v>#REF!</v>
      </c>
      <c r="N18" s="56">
        <v>315340078</v>
      </c>
      <c r="O18" s="57">
        <f>(C18-(D18+E18))/L18</f>
        <v>0.08155900600897178</v>
      </c>
      <c r="P18" s="57">
        <f>0.04*0.8</f>
        <v>0.032</v>
      </c>
      <c r="Q18" s="57" t="str">
        <f>IF(O18&gt;P18,"ДА","НЕТ")</f>
        <v>ДА</v>
      </c>
      <c r="R18" s="58"/>
      <c r="S18" s="59"/>
      <c r="T18" s="120"/>
      <c r="U18" s="120"/>
      <c r="V18" s="120"/>
      <c r="W18" s="122">
        <v>14.525053577928274</v>
      </c>
      <c r="X18" s="64"/>
      <c r="Y18" s="121"/>
      <c r="Z18" s="121"/>
      <c r="AA18" s="120"/>
      <c r="AB18" s="120"/>
      <c r="AC18" s="64"/>
    </row>
    <row r="19" spans="1:29" s="23" customFormat="1" ht="45" customHeight="1">
      <c r="A19" s="69">
        <v>3</v>
      </c>
      <c r="B19" s="55" t="s">
        <v>37</v>
      </c>
      <c r="C19" s="56">
        <v>3764639</v>
      </c>
      <c r="D19" s="56">
        <v>222687</v>
      </c>
      <c r="E19" s="56">
        <v>0</v>
      </c>
      <c r="F19" s="56">
        <v>42013795</v>
      </c>
      <c r="G19" s="56">
        <v>387037</v>
      </c>
      <c r="H19" s="56">
        <v>25429</v>
      </c>
      <c r="I19" s="56">
        <v>419090</v>
      </c>
      <c r="J19" s="56">
        <v>229938</v>
      </c>
      <c r="K19" s="56">
        <v>19937</v>
      </c>
      <c r="L19" s="56">
        <f>F19+(G19+H19+I19+J19)*10+K19</f>
        <v>52648672</v>
      </c>
      <c r="M19" s="56" t="e">
        <f>#REF!/#REF!*100</f>
        <v>#REF!</v>
      </c>
      <c r="N19" s="56">
        <v>93033521</v>
      </c>
      <c r="O19" s="57">
        <f>(C19-(D19+E19))/L19</f>
        <v>0.06727523915513006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123">
        <v>4.1</v>
      </c>
      <c r="U19" s="123">
        <v>10.15</v>
      </c>
      <c r="V19" s="123">
        <v>25.64</v>
      </c>
      <c r="W19" s="124">
        <v>14.525053577928274</v>
      </c>
      <c r="X19" s="72" t="str">
        <f>IF(V19&gt;W19,"ДА","НЕТ")</f>
        <v>ДА</v>
      </c>
      <c r="Y19" s="125">
        <v>3.96</v>
      </c>
      <c r="Z19" s="125">
        <v>10.75</v>
      </c>
      <c r="AA19" s="125">
        <v>26.33</v>
      </c>
      <c r="AB19" s="124">
        <v>16.41740012284239</v>
      </c>
      <c r="AC19" s="72" t="str">
        <f>IF(AA19&gt;AB19,"ДА","НЕТ")</f>
        <v>ДА</v>
      </c>
    </row>
    <row r="20" spans="1:29" s="23" customFormat="1" ht="45" customHeight="1">
      <c r="A20" s="69">
        <v>4</v>
      </c>
      <c r="B20" s="55" t="s">
        <v>38</v>
      </c>
      <c r="C20" s="56">
        <v>24083714</v>
      </c>
      <c r="D20" s="56">
        <v>1333164</v>
      </c>
      <c r="E20" s="56">
        <v>0</v>
      </c>
      <c r="F20" s="56">
        <v>138539818</v>
      </c>
      <c r="G20" s="56">
        <v>1736428</v>
      </c>
      <c r="H20" s="56">
        <v>411309</v>
      </c>
      <c r="I20" s="56">
        <v>7188791</v>
      </c>
      <c r="J20" s="56">
        <v>913267</v>
      </c>
      <c r="K20" s="56">
        <v>1328025</v>
      </c>
      <c r="L20" s="56">
        <f>F20+(G20+H20+I20+J20)*10+K20</f>
        <v>242365793</v>
      </c>
      <c r="M20" s="56" t="e">
        <f>#REF!/#REF!*100</f>
        <v>#REF!</v>
      </c>
      <c r="N20" s="56">
        <v>694484809</v>
      </c>
      <c r="O20" s="57">
        <f>(C20-(D20+E20))/L20</f>
        <v>0.09386865084545987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123">
        <v>1.78</v>
      </c>
      <c r="U20" s="123">
        <v>12.04</v>
      </c>
      <c r="V20" s="123">
        <v>27.2</v>
      </c>
      <c r="W20" s="124">
        <v>14.525053577928274</v>
      </c>
      <c r="X20" s="72" t="str">
        <f>IF(V20&gt;W20,"ДА","НЕТ")</f>
        <v>ДА</v>
      </c>
      <c r="Y20" s="125">
        <v>1.81</v>
      </c>
      <c r="Z20" s="125">
        <v>10.38</v>
      </c>
      <c r="AA20" s="125">
        <v>25.32</v>
      </c>
      <c r="AB20" s="124">
        <v>16.41740012284239</v>
      </c>
      <c r="AC20" s="72" t="s">
        <v>35</v>
      </c>
    </row>
    <row r="21" spans="1:29" s="23" customFormat="1" ht="53.25" customHeight="1">
      <c r="A21" s="69">
        <v>5</v>
      </c>
      <c r="B21" s="55" t="s">
        <v>45</v>
      </c>
      <c r="C21" s="56">
        <v>39812946</v>
      </c>
      <c r="D21" s="56">
        <v>1697821</v>
      </c>
      <c r="E21" s="56">
        <v>0</v>
      </c>
      <c r="F21" s="56">
        <v>172629316</v>
      </c>
      <c r="G21" s="56">
        <v>893242</v>
      </c>
      <c r="H21" s="56">
        <v>208148</v>
      </c>
      <c r="I21" s="56">
        <v>9096365</v>
      </c>
      <c r="J21" s="56">
        <v>2012786</v>
      </c>
      <c r="K21" s="56">
        <v>3085473</v>
      </c>
      <c r="L21" s="56">
        <f>F21+(G21+H21+I21+J21)*10+K21</f>
        <v>297820199</v>
      </c>
      <c r="M21" s="56" t="e">
        <f>#REF!/#REF!*100</f>
        <v>#REF!</v>
      </c>
      <c r="N21" s="56">
        <v>1125467625</v>
      </c>
      <c r="O21" s="57">
        <f>(C21-(D21+E21))/L21</f>
        <v>0.12798032211374621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123">
        <v>3.66</v>
      </c>
      <c r="U21" s="123">
        <v>11.06</v>
      </c>
      <c r="V21" s="123">
        <v>20.52</v>
      </c>
      <c r="W21" s="124">
        <v>14.525053577928274</v>
      </c>
      <c r="X21" s="72" t="str">
        <f>IF(V21&gt;W21,"ДА","НЕТ")</f>
        <v>ДА</v>
      </c>
      <c r="Y21" s="125">
        <v>4.18</v>
      </c>
      <c r="Z21" s="125">
        <v>10.03</v>
      </c>
      <c r="AA21" s="125">
        <v>19.39</v>
      </c>
      <c r="AB21" s="124">
        <v>16.41740012284239</v>
      </c>
      <c r="AC21" s="72" t="str">
        <f>IF(AA21&gt;AB20,"ДА","НЕТ")</f>
        <v>ДА</v>
      </c>
    </row>
    <row r="22" spans="1:29" s="23" customFormat="1" ht="45" customHeight="1">
      <c r="A22" s="69">
        <v>6</v>
      </c>
      <c r="B22" s="55" t="s">
        <v>39</v>
      </c>
      <c r="C22" s="56">
        <v>2861629</v>
      </c>
      <c r="D22" s="56">
        <v>33439</v>
      </c>
      <c r="E22" s="56">
        <v>0</v>
      </c>
      <c r="F22" s="56">
        <v>27312085</v>
      </c>
      <c r="G22" s="56">
        <v>553065</v>
      </c>
      <c r="H22" s="56">
        <v>44679</v>
      </c>
      <c r="I22" s="56">
        <v>472</v>
      </c>
      <c r="J22" s="56">
        <v>98791</v>
      </c>
      <c r="K22" s="56">
        <v>191366</v>
      </c>
      <c r="L22" s="56">
        <f>F22+(G22+H22+I22+J22)*10+K22</f>
        <v>34473521</v>
      </c>
      <c r="M22" s="56" t="e">
        <f>#REF!/#REF!*100</f>
        <v>#REF!</v>
      </c>
      <c r="N22" s="56">
        <v>146426803</v>
      </c>
      <c r="O22" s="57">
        <f>(C22-(D22+E22))/L22</f>
        <v>0.08203948764038348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123">
        <v>4.92</v>
      </c>
      <c r="U22" s="123">
        <v>15.3</v>
      </c>
      <c r="V22" s="123">
        <v>33.67</v>
      </c>
      <c r="W22" s="124">
        <v>14.525053577928274</v>
      </c>
      <c r="X22" s="72" t="str">
        <f>IF(V22&gt;W22,"ДА","НЕТ")</f>
        <v>ДА</v>
      </c>
      <c r="Y22" s="125">
        <v>1.13</v>
      </c>
      <c r="Z22" s="125">
        <v>13.19</v>
      </c>
      <c r="AA22" s="125">
        <v>31.22</v>
      </c>
      <c r="AB22" s="124">
        <v>16.41740012284239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40</v>
      </c>
      <c r="C23" s="56">
        <v>5918619</v>
      </c>
      <c r="D23" s="56">
        <v>699884</v>
      </c>
      <c r="E23" s="56">
        <v>0</v>
      </c>
      <c r="F23" s="56">
        <v>89059654</v>
      </c>
      <c r="G23" s="56">
        <v>854345</v>
      </c>
      <c r="H23" s="56">
        <v>58121</v>
      </c>
      <c r="I23" s="56">
        <v>1492642</v>
      </c>
      <c r="J23" s="56">
        <v>586417</v>
      </c>
      <c r="K23" s="56">
        <v>350985</v>
      </c>
      <c r="L23" s="56">
        <f>F23+(G23+H23+I23+J23)*10+K23</f>
        <v>119325889</v>
      </c>
      <c r="M23" s="56" t="e">
        <f>#REF!/#REF!*100</f>
        <v>#REF!</v>
      </c>
      <c r="N23" s="56">
        <v>245372045</v>
      </c>
      <c r="O23" s="57">
        <f>(C23-(D23+E23))/L23</f>
        <v>0.04373514451671087</v>
      </c>
      <c r="P23" s="57">
        <v>0.04</v>
      </c>
      <c r="Q23" s="57" t="str">
        <f>IF(O23&gt;P23,"ДА","НЕТ")</f>
        <v>ДА</v>
      </c>
      <c r="R23" s="57" t="s">
        <v>24</v>
      </c>
      <c r="S23" s="57" t="s">
        <v>24</v>
      </c>
      <c r="T23" s="123">
        <v>5.61</v>
      </c>
      <c r="U23" s="123">
        <v>18.23</v>
      </c>
      <c r="V23" s="123">
        <v>35</v>
      </c>
      <c r="W23" s="124">
        <v>14.525053577928274</v>
      </c>
      <c r="X23" s="72" t="str">
        <f>IF(V23&gt;W23,"ДА","НЕТ")</f>
        <v>ДА</v>
      </c>
      <c r="Y23" s="125">
        <v>3.29</v>
      </c>
      <c r="Z23" s="125">
        <v>14.77</v>
      </c>
      <c r="AA23" s="125">
        <v>31.05</v>
      </c>
      <c r="AB23" s="124">
        <v>16.41740012284239</v>
      </c>
      <c r="AC23" s="72" t="str">
        <f>IF(AA23&gt;AB23,"ДА","НЕТ")</f>
        <v>ДА</v>
      </c>
    </row>
    <row r="24" spans="1:29" s="23" customFormat="1" ht="45" customHeight="1">
      <c r="A24" s="69">
        <v>8</v>
      </c>
      <c r="B24" s="55" t="s">
        <v>41</v>
      </c>
      <c r="C24" s="56">
        <v>215934</v>
      </c>
      <c r="D24" s="56">
        <v>42344</v>
      </c>
      <c r="E24" s="56">
        <v>404</v>
      </c>
      <c r="F24" s="56">
        <v>34360690</v>
      </c>
      <c r="G24" s="56">
        <v>445809</v>
      </c>
      <c r="H24" s="56">
        <v>29520</v>
      </c>
      <c r="I24" s="56">
        <v>149827</v>
      </c>
      <c r="J24" s="56">
        <v>580603</v>
      </c>
      <c r="K24" s="56">
        <v>24343</v>
      </c>
      <c r="L24" s="56">
        <f>F24+(G24+H24+I24+J24)*10+K24</f>
        <v>46442623</v>
      </c>
      <c r="M24" s="56" t="e">
        <f>#REF!/#REF!*100</f>
        <v>#REF!</v>
      </c>
      <c r="N24" s="56">
        <v>85633248</v>
      </c>
      <c r="O24" s="57">
        <f>(C24-(D24+E24))/L24</f>
        <v>0.0037290314115117915</v>
      </c>
      <c r="P24" s="57">
        <v>0.04</v>
      </c>
      <c r="Q24" s="57" t="str">
        <f>IF(O24&gt;P24,"ДА","НЕТ")</f>
        <v>НЕТ</v>
      </c>
      <c r="R24" s="57" t="s">
        <v>24</v>
      </c>
      <c r="S24" s="57" t="s">
        <v>24</v>
      </c>
      <c r="T24" s="123">
        <v>10.71</v>
      </c>
      <c r="U24" s="123">
        <v>11.75</v>
      </c>
      <c r="V24" s="123">
        <v>18.87</v>
      </c>
      <c r="W24" s="124">
        <v>14.525053577928274</v>
      </c>
      <c r="X24" s="72" t="str">
        <f>IF(V24&gt;W24,"ДА","НЕТ")</f>
        <v>ДА</v>
      </c>
      <c r="Y24" s="125">
        <v>7.71</v>
      </c>
      <c r="Z24" s="125">
        <v>11.37</v>
      </c>
      <c r="AA24" s="125">
        <v>18.46</v>
      </c>
      <c r="AB24" s="124">
        <v>16.41740012284239</v>
      </c>
      <c r="AC24" s="72" t="str">
        <f>IF(AA24&gt;AB24,"ДА","НЕТ")</f>
        <v>ДА</v>
      </c>
    </row>
    <row r="25" spans="1:29" s="23" customFormat="1" ht="45" customHeight="1">
      <c r="A25" s="69">
        <v>9</v>
      </c>
      <c r="B25" s="55" t="s">
        <v>42</v>
      </c>
      <c r="C25" s="56">
        <v>4973132</v>
      </c>
      <c r="D25" s="56">
        <v>101919</v>
      </c>
      <c r="E25" s="56">
        <v>0</v>
      </c>
      <c r="F25" s="56">
        <v>44257082</v>
      </c>
      <c r="G25" s="56">
        <v>344182</v>
      </c>
      <c r="H25" s="56">
        <v>40175</v>
      </c>
      <c r="I25" s="56">
        <v>359826</v>
      </c>
      <c r="J25" s="56">
        <v>181504</v>
      </c>
      <c r="K25" s="56">
        <v>257436</v>
      </c>
      <c r="L25" s="56">
        <f>F25+(G25+H25+I25+J25)*10+K25</f>
        <v>53771388</v>
      </c>
      <c r="M25" s="56" t="e">
        <f>#REF!/#REF!*100</f>
        <v>#REF!</v>
      </c>
      <c r="N25" s="56">
        <v>192765154</v>
      </c>
      <c r="O25" s="57">
        <f>(C25-(D25+E25))/L25</f>
        <v>0.09059117090300886</v>
      </c>
      <c r="P25" s="57">
        <v>0.04</v>
      </c>
      <c r="Q25" s="57" t="str">
        <f>IF(O25&gt;P25,"ДА","НЕТ")</f>
        <v>ДА</v>
      </c>
      <c r="R25" s="57" t="s">
        <v>24</v>
      </c>
      <c r="S25" s="57" t="s">
        <v>24</v>
      </c>
      <c r="T25" s="123">
        <v>3.4</v>
      </c>
      <c r="U25" s="123">
        <v>12.75</v>
      </c>
      <c r="V25" s="123">
        <v>26.78</v>
      </c>
      <c r="W25" s="124">
        <v>14.525053577928274</v>
      </c>
      <c r="X25" s="72" t="str">
        <f>IF(V25&gt;W25,"ДА","НЕТ")</f>
        <v>ДА</v>
      </c>
      <c r="Y25" s="125">
        <v>2.85</v>
      </c>
      <c r="Z25" s="125">
        <v>11.18</v>
      </c>
      <c r="AA25" s="125">
        <v>25.02</v>
      </c>
      <c r="AB25" s="124">
        <v>16.41740012284239</v>
      </c>
      <c r="AC25" s="72" t="str">
        <f>IF(AA25&gt;AB25,"ДА","НЕТ")</f>
        <v>ДА</v>
      </c>
    </row>
    <row r="26" spans="1:29" s="23" customFormat="1" ht="45" customHeight="1">
      <c r="A26" s="110">
        <v>10</v>
      </c>
      <c r="B26" s="111" t="s">
        <v>43</v>
      </c>
      <c r="C26" s="112">
        <v>2237114</v>
      </c>
      <c r="D26" s="112">
        <v>21228</v>
      </c>
      <c r="E26" s="112">
        <v>0</v>
      </c>
      <c r="F26" s="112">
        <v>30522133</v>
      </c>
      <c r="G26" s="112">
        <v>267562</v>
      </c>
      <c r="H26" s="112">
        <v>47137</v>
      </c>
      <c r="I26" s="112">
        <v>44444</v>
      </c>
      <c r="J26" s="112">
        <v>502450</v>
      </c>
      <c r="K26" s="112">
        <v>0</v>
      </c>
      <c r="L26" s="112">
        <f>F26+(G26+H26+I26+J26)*10+K26</f>
        <v>39138063</v>
      </c>
      <c r="M26" s="112" t="e">
        <f>#REF!/#REF!*100</f>
        <v>#REF!</v>
      </c>
      <c r="N26" s="112">
        <v>78583284</v>
      </c>
      <c r="O26" s="113">
        <f>(C26-(D26+E26))/L26</f>
        <v>0.056617160639758794</v>
      </c>
      <c r="P26" s="113">
        <v>0.04</v>
      </c>
      <c r="Q26" s="113" t="str">
        <f>IF(O26&gt;P26,"ДА","НЕТ")</f>
        <v>ДА</v>
      </c>
      <c r="R26" s="113" t="s">
        <v>24</v>
      </c>
      <c r="S26" s="113" t="s">
        <v>24</v>
      </c>
      <c r="T26" s="127">
        <v>3.88</v>
      </c>
      <c r="U26" s="127">
        <v>12.94</v>
      </c>
      <c r="V26" s="127">
        <v>35.11</v>
      </c>
      <c r="W26" s="128">
        <v>14.525053577928274</v>
      </c>
      <c r="X26" s="116" t="str">
        <f>IF(V26&gt;W26,"ДА","НЕТ")</f>
        <v>ДА</v>
      </c>
      <c r="Y26" s="129">
        <v>3.08</v>
      </c>
      <c r="Z26" s="129">
        <v>10.94</v>
      </c>
      <c r="AA26" s="129">
        <v>32.72</v>
      </c>
      <c r="AB26" s="128">
        <v>16.41740012284239</v>
      </c>
      <c r="AC26" s="116" t="str">
        <f>IF(AA26&gt;AB26,"ДА","НЕТ")</f>
        <v>ДА</v>
      </c>
    </row>
    <row r="27" spans="1:29" s="26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/>
      <c r="N27" s="46" t="s">
        <v>24</v>
      </c>
      <c r="O27" s="46" t="s">
        <v>24</v>
      </c>
      <c r="P27" s="47" t="s">
        <v>24</v>
      </c>
      <c r="Q27" s="47" t="s">
        <v>24</v>
      </c>
      <c r="R27" s="47" t="s">
        <v>24</v>
      </c>
      <c r="S27" s="47" t="s">
        <v>24</v>
      </c>
      <c r="T27" s="130">
        <v>4.001879824689241</v>
      </c>
      <c r="U27" s="130">
        <v>10.98953946360067</v>
      </c>
      <c r="V27" s="130">
        <v>20.379377512122574</v>
      </c>
      <c r="W27" s="88" t="s">
        <v>24</v>
      </c>
      <c r="X27" s="88" t="s">
        <v>24</v>
      </c>
      <c r="Y27" s="131">
        <v>2.8157839154654103</v>
      </c>
      <c r="Z27" s="131">
        <v>9.283532819655074</v>
      </c>
      <c r="AA27" s="131">
        <v>18.491158991565257</v>
      </c>
      <c r="AB27" s="88" t="s">
        <v>24</v>
      </c>
      <c r="AC27" s="88" t="s">
        <v>24</v>
      </c>
    </row>
    <row r="28" spans="1:29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/>
      <c r="N28" s="78" t="s">
        <v>24</v>
      </c>
      <c r="O28" s="78" t="s">
        <v>24</v>
      </c>
      <c r="P28" s="80" t="s">
        <v>24</v>
      </c>
      <c r="Q28" s="80" t="s">
        <v>24</v>
      </c>
      <c r="R28" s="91" t="s">
        <v>24</v>
      </c>
      <c r="S28" s="91" t="s">
        <v>24</v>
      </c>
      <c r="T28" s="91" t="s">
        <v>24</v>
      </c>
      <c r="U28" s="91" t="s">
        <v>24</v>
      </c>
      <c r="V28" s="126">
        <v>20.750076539897535</v>
      </c>
      <c r="W28" s="91" t="s">
        <v>24</v>
      </c>
      <c r="X28" s="91" t="s">
        <v>24</v>
      </c>
      <c r="Y28" s="91" t="s">
        <v>24</v>
      </c>
      <c r="Z28" s="91" t="s">
        <v>24</v>
      </c>
      <c r="AA28" s="126">
        <v>19.314588379814577</v>
      </c>
      <c r="AB28" s="91" t="s">
        <v>24</v>
      </c>
      <c r="AC28" s="91" t="s">
        <v>24</v>
      </c>
    </row>
    <row r="29" spans="1:29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W29" s="28"/>
      <c r="X29" s="28"/>
      <c r="Y29" s="30"/>
      <c r="Z29" s="29"/>
      <c r="AA29" s="29"/>
      <c r="AB29" s="29"/>
      <c r="AC29" s="28"/>
    </row>
    <row r="30" spans="1:29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7"/>
      <c r="O30" s="29"/>
      <c r="P30" s="29"/>
      <c r="Q30" s="29"/>
      <c r="R30" s="29"/>
      <c r="S30" s="29"/>
      <c r="T30" s="29"/>
      <c r="U30" s="29"/>
      <c r="V30" s="29"/>
      <c r="W30" s="31"/>
      <c r="X30" s="29"/>
      <c r="Y30" s="30"/>
      <c r="Z30" s="30"/>
      <c r="AA30" s="2"/>
      <c r="AB30" s="2"/>
      <c r="AC30" s="30"/>
    </row>
    <row r="31" spans="1:29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41"/>
      <c r="N31" s="27"/>
      <c r="O31" s="27"/>
      <c r="P31" s="29"/>
      <c r="Q31" s="29"/>
      <c r="R31" s="29"/>
      <c r="S31" s="29"/>
      <c r="T31" s="29"/>
      <c r="U31" s="29"/>
      <c r="V31" s="29"/>
      <c r="W31" s="31"/>
      <c r="X31" s="29"/>
      <c r="Y31" s="30"/>
      <c r="Z31" s="29"/>
      <c r="AA31" s="29"/>
      <c r="AB31" s="29"/>
      <c r="AC31" s="29"/>
    </row>
    <row r="32" ht="26.25" customHeight="1"/>
    <row r="33" spans="26:29" ht="15.75" customHeight="1">
      <c r="Z33" s="34"/>
      <c r="AA33" s="35"/>
      <c r="AB33" s="36"/>
      <c r="AC33" s="36"/>
    </row>
    <row r="34" spans="1:29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8"/>
      <c r="R34" s="38"/>
      <c r="S34" s="38"/>
      <c r="T34" s="38"/>
      <c r="U34" s="38"/>
      <c r="V34" s="38"/>
      <c r="W34" s="39"/>
      <c r="X34" s="38"/>
      <c r="Y34" s="38"/>
      <c r="Z34" s="38"/>
      <c r="AA34" s="38"/>
      <c r="AB34" s="38"/>
      <c r="AC34" s="38"/>
    </row>
    <row r="37" ht="15.75">
      <c r="O37" s="40"/>
    </row>
    <row r="38" ht="15.75">
      <c r="O38" s="40"/>
    </row>
    <row r="39" ht="15.75">
      <c r="O39" s="40"/>
    </row>
    <row r="40" ht="15.75">
      <c r="O40" s="40"/>
    </row>
    <row r="41" ht="15.75">
      <c r="O41" s="40"/>
    </row>
    <row r="42" ht="15.75">
      <c r="O42" s="40"/>
    </row>
    <row r="43" ht="15.75">
      <c r="O43" s="40"/>
    </row>
    <row r="44" ht="15.75">
      <c r="O44" s="40"/>
    </row>
    <row r="45" ht="15.75">
      <c r="O45" s="40"/>
    </row>
    <row r="46" ht="15.75">
      <c r="O46" s="40"/>
    </row>
    <row r="47" ht="15.75">
      <c r="O47" s="40"/>
    </row>
    <row r="48" ht="15.75">
      <c r="O48" s="40"/>
    </row>
  </sheetData>
  <sheetProtection/>
  <mergeCells count="59">
    <mergeCell ref="T17:T18"/>
    <mergeCell ref="U17:U18"/>
    <mergeCell ref="S17:S18"/>
    <mergeCell ref="A34:O34"/>
    <mergeCell ref="A30:L30"/>
    <mergeCell ref="R17:R18"/>
    <mergeCell ref="A28:B28"/>
    <mergeCell ref="A27:B27"/>
    <mergeCell ref="A17:A18"/>
    <mergeCell ref="A9:AC9"/>
    <mergeCell ref="D12:D13"/>
    <mergeCell ref="B11:B13"/>
    <mergeCell ref="C12:C13"/>
    <mergeCell ref="G12:J12"/>
    <mergeCell ref="X12:X13"/>
    <mergeCell ref="Q12:Q13"/>
    <mergeCell ref="R12:R13"/>
    <mergeCell ref="L12:L13"/>
    <mergeCell ref="AC12:AC13"/>
    <mergeCell ref="C11:S11"/>
    <mergeCell ref="T11:X11"/>
    <mergeCell ref="T12:T13"/>
    <mergeCell ref="K12:K13"/>
    <mergeCell ref="O12:O13"/>
    <mergeCell ref="A15:A16"/>
    <mergeCell ref="F12:F13"/>
    <mergeCell ref="S15:S16"/>
    <mergeCell ref="E12:E13"/>
    <mergeCell ref="S12:S13"/>
    <mergeCell ref="P12:P13"/>
    <mergeCell ref="A11:A13"/>
    <mergeCell ref="N12:N13"/>
    <mergeCell ref="W17:W18"/>
    <mergeCell ref="W15:W16"/>
    <mergeCell ref="Z17:Z18"/>
    <mergeCell ref="Y11:AC11"/>
    <mergeCell ref="X15:X16"/>
    <mergeCell ref="V15:V16"/>
    <mergeCell ref="Z12:Z13"/>
    <mergeCell ref="AA17:AA18"/>
    <mergeCell ref="U15:U16"/>
    <mergeCell ref="U12:U13"/>
    <mergeCell ref="W12:W13"/>
    <mergeCell ref="V12:V13"/>
    <mergeCell ref="AB12:AB13"/>
    <mergeCell ref="X17:X18"/>
    <mergeCell ref="V17:V18"/>
    <mergeCell ref="AA15:AA16"/>
    <mergeCell ref="Y17:Y18"/>
    <mergeCell ref="AC15:AC16"/>
    <mergeCell ref="T15:T16"/>
    <mergeCell ref="R15:R16"/>
    <mergeCell ref="AA12:AA13"/>
    <mergeCell ref="Y12:Y13"/>
    <mergeCell ref="AC17:AC18"/>
    <mergeCell ref="AB17:AB18"/>
    <mergeCell ref="AB15:AB16"/>
    <mergeCell ref="Y15:Y16"/>
    <mergeCell ref="Z15:Z16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8"/>
  <sheetViews>
    <sheetView zoomScale="82" zoomScaleNormal="82" zoomScaleSheetLayoutView="68" zoomScalePageLayoutView="0" workbookViewId="0" topLeftCell="A4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8.75390625" style="2" hidden="1" customWidth="1"/>
    <col min="14" max="14" width="18.125" style="2" customWidth="1"/>
    <col min="15" max="15" width="17.625" style="2" customWidth="1"/>
    <col min="16" max="16" width="18.375" style="2" customWidth="1"/>
    <col min="17" max="17" width="15.375" style="2" customWidth="1"/>
    <col min="18" max="18" width="16.875" style="2" customWidth="1"/>
    <col min="19" max="19" width="15.625" style="2" customWidth="1"/>
    <col min="20" max="22" width="16.25390625" style="2" customWidth="1"/>
    <col min="23" max="23" width="17.00390625" style="2" customWidth="1"/>
    <col min="24" max="24" width="13.375" style="2" customWidth="1"/>
    <col min="25" max="27" width="15.625" style="2" customWidth="1"/>
    <col min="28" max="28" width="17.25390625" style="2" customWidth="1"/>
    <col min="29" max="29" width="15.25390625" style="2" customWidth="1"/>
    <col min="30" max="16384" width="9.125" style="2" customWidth="1"/>
  </cols>
  <sheetData>
    <row r="9" spans="1:29" ht="42" customHeight="1">
      <c r="A9" s="1" t="s">
        <v>73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72</v>
      </c>
      <c r="U12" s="6" t="s">
        <v>71</v>
      </c>
      <c r="V12" s="6" t="s">
        <v>70</v>
      </c>
      <c r="W12" s="6" t="s">
        <v>21</v>
      </c>
      <c r="X12" s="6" t="s">
        <v>34</v>
      </c>
      <c r="Y12" s="6" t="s">
        <v>72</v>
      </c>
      <c r="Z12" s="6" t="s">
        <v>71</v>
      </c>
      <c r="AA12" s="6" t="s">
        <v>70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59</v>
      </c>
      <c r="V13" s="19" t="s">
        <v>58</v>
      </c>
      <c r="W13" s="19"/>
      <c r="X13" s="19"/>
      <c r="Y13" s="19"/>
      <c r="Z13" s="19" t="s">
        <v>59</v>
      </c>
      <c r="AA13" s="19" t="s">
        <v>58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4510216</v>
      </c>
      <c r="D15" s="46">
        <v>1289207</v>
      </c>
      <c r="E15" s="46">
        <v>0</v>
      </c>
      <c r="F15" s="46">
        <v>158412637</v>
      </c>
      <c r="G15" s="46">
        <v>829634</v>
      </c>
      <c r="H15" s="46">
        <v>49923</v>
      </c>
      <c r="I15" s="46">
        <v>1361597</v>
      </c>
      <c r="J15" s="46">
        <v>3119229</v>
      </c>
      <c r="K15" s="46">
        <v>109394</v>
      </c>
      <c r="L15" s="46">
        <f>F15+(G15+H15+I15+J15)*10+K15</f>
        <v>212125861</v>
      </c>
      <c r="M15" s="46" t="s">
        <v>24</v>
      </c>
      <c r="N15" s="46">
        <v>413283674</v>
      </c>
      <c r="O15" s="47">
        <f>(C15-(D15+E15))/L15</f>
        <v>0.015184423930281655</v>
      </c>
      <c r="P15" s="47">
        <f>0.04*0.3</f>
        <v>0.012</v>
      </c>
      <c r="Q15" s="47" t="str">
        <f>IF(O15&gt;P15,"ДА","НЕТ")</f>
        <v>ДА</v>
      </c>
      <c r="R15" s="48">
        <f>O15+O16</f>
        <v>0.06664405836253746</v>
      </c>
      <c r="S15" s="49" t="str">
        <f>IF(R15&gt;=0.04,"ДА","НЕТ")</f>
        <v>ДА</v>
      </c>
      <c r="T15" s="118" t="s">
        <v>23</v>
      </c>
      <c r="U15" s="118" t="s">
        <v>23</v>
      </c>
      <c r="V15" s="118" t="s">
        <v>23</v>
      </c>
      <c r="W15" s="118" t="s">
        <v>23</v>
      </c>
      <c r="X15" s="118" t="s">
        <v>23</v>
      </c>
      <c r="Y15" s="132">
        <v>2.21</v>
      </c>
      <c r="Z15" s="132">
        <v>4.48</v>
      </c>
      <c r="AA15" s="133">
        <v>6.57</v>
      </c>
      <c r="AB15" s="118">
        <v>13.139681209576247</v>
      </c>
      <c r="AC15" s="53" t="str">
        <f>IF(AA15&gt;AB15,"ДА","НЕТ")</f>
        <v>НЕТ</v>
      </c>
    </row>
    <row r="16" spans="1:29" s="23" customFormat="1" ht="45" customHeight="1">
      <c r="A16" s="54"/>
      <c r="B16" s="55" t="s">
        <v>29</v>
      </c>
      <c r="C16" s="56">
        <v>11384207</v>
      </c>
      <c r="D16" s="56">
        <v>437045</v>
      </c>
      <c r="E16" s="56">
        <v>0</v>
      </c>
      <c r="F16" s="56">
        <v>158412637</v>
      </c>
      <c r="G16" s="56">
        <v>829634</v>
      </c>
      <c r="H16" s="56">
        <v>49923</v>
      </c>
      <c r="I16" s="56">
        <v>1361597</v>
      </c>
      <c r="J16" s="56">
        <v>3119229</v>
      </c>
      <c r="K16" s="56">
        <v>716525</v>
      </c>
      <c r="L16" s="56">
        <f>F16+(G16+H16+I16+J16)*10+K16</f>
        <v>212732992</v>
      </c>
      <c r="M16" s="56" t="e">
        <f>#REF!/#REF!*100</f>
        <v>#REF!</v>
      </c>
      <c r="N16" s="56">
        <v>413283674</v>
      </c>
      <c r="O16" s="57">
        <f>(C16-(D16+E16))/L16</f>
        <v>0.05145963443225581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120"/>
      <c r="U16" s="120"/>
      <c r="V16" s="120"/>
      <c r="W16" s="120"/>
      <c r="X16" s="120"/>
      <c r="Y16" s="134"/>
      <c r="Z16" s="134"/>
      <c r="AA16" s="122"/>
      <c r="AB16" s="120"/>
      <c r="AC16" s="64"/>
    </row>
    <row r="17" spans="1:29" ht="48.75" customHeight="1">
      <c r="A17" s="54">
        <v>2</v>
      </c>
      <c r="B17" s="65" t="s">
        <v>44</v>
      </c>
      <c r="C17" s="56">
        <v>2766714</v>
      </c>
      <c r="D17" s="56">
        <v>44645</v>
      </c>
      <c r="E17" s="56">
        <v>0</v>
      </c>
      <c r="F17" s="56">
        <v>49910477</v>
      </c>
      <c r="G17" s="56">
        <v>1188204</v>
      </c>
      <c r="H17" s="56">
        <v>171922</v>
      </c>
      <c r="I17" s="56">
        <v>2404254</v>
      </c>
      <c r="J17" s="56">
        <v>772665</v>
      </c>
      <c r="K17" s="56">
        <v>390574</v>
      </c>
      <c r="L17" s="56">
        <f>F17+(G17+H17+I17+J17)*10+K17</f>
        <v>95671501</v>
      </c>
      <c r="M17" s="56" t="s">
        <v>24</v>
      </c>
      <c r="N17" s="56">
        <v>317227767</v>
      </c>
      <c r="O17" s="57">
        <f>(C17-(D17+E17))/L17</f>
        <v>0.028452245146650307</v>
      </c>
      <c r="P17" s="57">
        <f>0.04*0.2</f>
        <v>0.008</v>
      </c>
      <c r="Q17" s="57" t="str">
        <f>IF(O17&gt;P17,"ДА","НЕТ")</f>
        <v>ДА</v>
      </c>
      <c r="R17" s="58">
        <f>O17+O18</f>
        <v>0.1068438262788137</v>
      </c>
      <c r="S17" s="59" t="str">
        <f>IF(R17&gt;=0.04,"ДА","НЕТ")</f>
        <v>ДА</v>
      </c>
      <c r="T17" s="135">
        <v>4.81</v>
      </c>
      <c r="U17" s="135">
        <v>15</v>
      </c>
      <c r="V17" s="135">
        <v>32.72</v>
      </c>
      <c r="W17" s="122">
        <v>9.714890088474885</v>
      </c>
      <c r="X17" s="64" t="str">
        <f>IF(V17&gt;W17,"ДА","НЕТ")</f>
        <v>ДА</v>
      </c>
      <c r="Y17" s="134">
        <v>1.03</v>
      </c>
      <c r="Z17" s="134">
        <v>11.35</v>
      </c>
      <c r="AA17" s="134">
        <v>28.5</v>
      </c>
      <c r="AB17" s="120">
        <v>13.139681209576247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7699765</v>
      </c>
      <c r="D18" s="56">
        <v>207308</v>
      </c>
      <c r="E18" s="56">
        <v>0</v>
      </c>
      <c r="F18" s="56">
        <v>49910476</v>
      </c>
      <c r="G18" s="56">
        <v>1188203</v>
      </c>
      <c r="H18" s="56">
        <v>171922</v>
      </c>
      <c r="I18" s="56">
        <v>2404254</v>
      </c>
      <c r="J18" s="56">
        <v>772665</v>
      </c>
      <c r="K18" s="56">
        <v>296401</v>
      </c>
      <c r="L18" s="56">
        <f>F18+(G18+H18+I18+J18)*10+K18</f>
        <v>95577317</v>
      </c>
      <c r="M18" s="56" t="e">
        <f>#REF!/#REF!*100</f>
        <v>#REF!</v>
      </c>
      <c r="N18" s="56">
        <v>317227767</v>
      </c>
      <c r="O18" s="57">
        <f>(C18-(D18+E18))/L18</f>
        <v>0.0783915811321634</v>
      </c>
      <c r="P18" s="57">
        <f>0.04*0.8</f>
        <v>0.032</v>
      </c>
      <c r="Q18" s="57" t="str">
        <f>IF(O18&gt;P18,"ДА","НЕТ")</f>
        <v>ДА</v>
      </c>
      <c r="R18" s="58"/>
      <c r="S18" s="59"/>
      <c r="T18" s="135"/>
      <c r="U18" s="135"/>
      <c r="V18" s="135"/>
      <c r="W18" s="122"/>
      <c r="X18" s="64"/>
      <c r="Y18" s="134"/>
      <c r="Z18" s="134"/>
      <c r="AA18" s="134"/>
      <c r="AB18" s="120"/>
      <c r="AC18" s="64"/>
    </row>
    <row r="19" spans="1:29" s="23" customFormat="1" ht="45" customHeight="1">
      <c r="A19" s="69">
        <v>3</v>
      </c>
      <c r="B19" s="55" t="s">
        <v>37</v>
      </c>
      <c r="C19" s="56">
        <v>3481048</v>
      </c>
      <c r="D19" s="56">
        <v>230941</v>
      </c>
      <c r="E19" s="56">
        <v>0</v>
      </c>
      <c r="F19" s="56">
        <v>37291464</v>
      </c>
      <c r="G19" s="56">
        <v>601951</v>
      </c>
      <c r="H19" s="56">
        <v>52346</v>
      </c>
      <c r="I19" s="56">
        <v>507703</v>
      </c>
      <c r="J19" s="56">
        <v>205588</v>
      </c>
      <c r="K19" s="56">
        <v>19937</v>
      </c>
      <c r="L19" s="56">
        <f>F19+(G19+H19+I19+J19)*10+K19</f>
        <v>50987281</v>
      </c>
      <c r="M19" s="56" t="e">
        <f>#REF!/#REF!*100</f>
        <v>#REF!</v>
      </c>
      <c r="N19" s="56">
        <v>93267703</v>
      </c>
      <c r="O19" s="57">
        <f>(C19-(D19+E19))/L19</f>
        <v>0.06374348536059414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123">
        <v>4.11</v>
      </c>
      <c r="U19" s="123">
        <v>9.79</v>
      </c>
      <c r="V19" s="123">
        <v>22.18</v>
      </c>
      <c r="W19" s="124">
        <v>9.714890088474885</v>
      </c>
      <c r="X19" s="72" t="str">
        <f>IF(V19&gt;W19,"ДА","НЕТ")</f>
        <v>ДА</v>
      </c>
      <c r="Y19" s="125">
        <v>4.02</v>
      </c>
      <c r="Z19" s="125">
        <v>10.5</v>
      </c>
      <c r="AA19" s="125">
        <v>22.97</v>
      </c>
      <c r="AB19" s="136">
        <v>13.139681209576247</v>
      </c>
      <c r="AC19" s="72" t="str">
        <f>IF(AA19&gt;AB19,"ДА","НЕТ")</f>
        <v>ДА</v>
      </c>
    </row>
    <row r="20" spans="1:29" s="23" customFormat="1" ht="45" customHeight="1">
      <c r="A20" s="69">
        <v>4</v>
      </c>
      <c r="B20" s="55" t="s">
        <v>38</v>
      </c>
      <c r="C20" s="56">
        <v>15948863</v>
      </c>
      <c r="D20" s="56">
        <v>2149041</v>
      </c>
      <c r="E20" s="56">
        <v>0</v>
      </c>
      <c r="F20" s="56">
        <v>141409463</v>
      </c>
      <c r="G20" s="56">
        <v>1648396</v>
      </c>
      <c r="H20" s="56">
        <v>399596</v>
      </c>
      <c r="I20" s="56">
        <v>6844707</v>
      </c>
      <c r="J20" s="56">
        <v>850127</v>
      </c>
      <c r="K20" s="56">
        <v>1328025</v>
      </c>
      <c r="L20" s="56">
        <f>F20+(G20+H20+I20+J20)*10+K20</f>
        <v>240165748</v>
      </c>
      <c r="M20" s="56" t="e">
        <f>#REF!/#REF!*100</f>
        <v>#REF!</v>
      </c>
      <c r="N20" s="56">
        <v>701793426</v>
      </c>
      <c r="O20" s="57">
        <f>(C20-(D20+E20))/L20</f>
        <v>0.05745957579263135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123">
        <v>1.07</v>
      </c>
      <c r="U20" s="123">
        <v>11.06</v>
      </c>
      <c r="V20" s="123">
        <v>25.93</v>
      </c>
      <c r="W20" s="124">
        <v>9.714890088474885</v>
      </c>
      <c r="X20" s="72" t="str">
        <f>IF(V20&gt;W20,"ДА","НЕТ")</f>
        <v>ДА</v>
      </c>
      <c r="Y20" s="125">
        <v>2.05</v>
      </c>
      <c r="Z20" s="125">
        <v>10.26</v>
      </c>
      <c r="AA20" s="125">
        <v>25.02</v>
      </c>
      <c r="AB20" s="136">
        <v>13.139681209576247</v>
      </c>
      <c r="AC20" s="72" t="s">
        <v>35</v>
      </c>
    </row>
    <row r="21" spans="1:29" s="23" customFormat="1" ht="53.25" customHeight="1">
      <c r="A21" s="69">
        <v>5</v>
      </c>
      <c r="B21" s="55" t="s">
        <v>45</v>
      </c>
      <c r="C21" s="56">
        <v>40091702</v>
      </c>
      <c r="D21" s="56">
        <v>3319475</v>
      </c>
      <c r="E21" s="56">
        <v>0</v>
      </c>
      <c r="F21" s="56">
        <v>172148320</v>
      </c>
      <c r="G21" s="56">
        <v>985100</v>
      </c>
      <c r="H21" s="56">
        <v>200793</v>
      </c>
      <c r="I21" s="56">
        <v>9300184</v>
      </c>
      <c r="J21" s="56">
        <v>1855443</v>
      </c>
      <c r="K21" s="56">
        <v>3085473</v>
      </c>
      <c r="L21" s="56">
        <f>F21+(G21+H21+I21+J21)*10+K21</f>
        <v>298648993</v>
      </c>
      <c r="M21" s="56" t="e">
        <f>#REF!/#REF!*100</f>
        <v>#REF!</v>
      </c>
      <c r="N21" s="56">
        <v>1127369546</v>
      </c>
      <c r="O21" s="57">
        <f>(C21-(D21+E21))/L21</f>
        <v>0.12312858192024775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123">
        <v>3.66</v>
      </c>
      <c r="U21" s="123">
        <v>10.78</v>
      </c>
      <c r="V21" s="123">
        <v>19.52</v>
      </c>
      <c r="W21" s="124">
        <v>9.714890088474885</v>
      </c>
      <c r="X21" s="72" t="str">
        <f>IF(V21&gt;W21,"ДА","НЕТ")</f>
        <v>ДА</v>
      </c>
      <c r="Y21" s="125">
        <v>3.68</v>
      </c>
      <c r="Z21" s="125">
        <v>9.98</v>
      </c>
      <c r="AA21" s="125">
        <v>18.65</v>
      </c>
      <c r="AB21" s="136">
        <v>13.139681209576247</v>
      </c>
      <c r="AC21" s="72" t="str">
        <f>IF(AA21&gt;AB20,"ДА","НЕТ")</f>
        <v>ДА</v>
      </c>
    </row>
    <row r="22" spans="1:29" s="23" customFormat="1" ht="45" customHeight="1">
      <c r="A22" s="69">
        <v>6</v>
      </c>
      <c r="B22" s="55" t="s">
        <v>39</v>
      </c>
      <c r="C22" s="56">
        <v>2958597</v>
      </c>
      <c r="D22" s="56">
        <v>36473</v>
      </c>
      <c r="E22" s="56">
        <v>0</v>
      </c>
      <c r="F22" s="56">
        <v>27163588</v>
      </c>
      <c r="G22" s="56">
        <v>640203</v>
      </c>
      <c r="H22" s="56">
        <v>49227</v>
      </c>
      <c r="I22" s="56">
        <v>473</v>
      </c>
      <c r="J22" s="56">
        <v>89331</v>
      </c>
      <c r="K22" s="56">
        <v>191366</v>
      </c>
      <c r="L22" s="56">
        <f>F22+(G22+H22+I22+J22)*10+K22</f>
        <v>35147294</v>
      </c>
      <c r="M22" s="56" t="e">
        <f>#REF!/#REF!*100</f>
        <v>#REF!</v>
      </c>
      <c r="N22" s="56">
        <v>147266948</v>
      </c>
      <c r="O22" s="57">
        <f>(C22-(D22+E22))/L22</f>
        <v>0.08313937340382449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123">
        <v>4.86</v>
      </c>
      <c r="U22" s="123">
        <v>15.78</v>
      </c>
      <c r="V22" s="123">
        <v>30.98</v>
      </c>
      <c r="W22" s="124">
        <v>9.714890088474885</v>
      </c>
      <c r="X22" s="72" t="str">
        <f>IF(V22&gt;W22,"ДА","НЕТ")</f>
        <v>ДА</v>
      </c>
      <c r="Y22" s="125">
        <v>-0.42</v>
      </c>
      <c r="Z22" s="125">
        <v>13.51</v>
      </c>
      <c r="AA22" s="125">
        <v>28.41</v>
      </c>
      <c r="AB22" s="136">
        <v>13.139681209576247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40</v>
      </c>
      <c r="C23" s="56">
        <v>5315905</v>
      </c>
      <c r="D23" s="56">
        <v>244955</v>
      </c>
      <c r="E23" s="56">
        <v>0</v>
      </c>
      <c r="F23" s="56">
        <v>86428731</v>
      </c>
      <c r="G23" s="56">
        <v>1410574</v>
      </c>
      <c r="H23" s="56">
        <v>113281</v>
      </c>
      <c r="I23" s="56">
        <v>1419758</v>
      </c>
      <c r="J23" s="56">
        <v>582666</v>
      </c>
      <c r="K23" s="56">
        <v>350985</v>
      </c>
      <c r="L23" s="56">
        <f>F23+(G23+H23+I23+J23)*10+K23</f>
        <v>122042506</v>
      </c>
      <c r="M23" s="56" t="e">
        <f>#REF!/#REF!*100</f>
        <v>#REF!</v>
      </c>
      <c r="N23" s="56">
        <v>249396077</v>
      </c>
      <c r="O23" s="57">
        <f>(C23-(D23+E23))/L23</f>
        <v>0.04155068726628737</v>
      </c>
      <c r="P23" s="57">
        <v>0.04</v>
      </c>
      <c r="Q23" s="57" t="str">
        <f>IF(O23&gt;P23,"ДА","НЕТ")</f>
        <v>ДА</v>
      </c>
      <c r="R23" s="57" t="s">
        <v>24</v>
      </c>
      <c r="S23" s="57" t="s">
        <v>24</v>
      </c>
      <c r="T23" s="123">
        <v>5.9</v>
      </c>
      <c r="U23" s="123">
        <v>18.18</v>
      </c>
      <c r="V23" s="123">
        <v>32.39</v>
      </c>
      <c r="W23" s="124">
        <v>9.714890088474885</v>
      </c>
      <c r="X23" s="72" t="str">
        <f>IF(V23&gt;W23,"ДА","НЕТ")</f>
        <v>ДА</v>
      </c>
      <c r="Y23" s="125">
        <v>3.29</v>
      </c>
      <c r="Z23" s="125">
        <v>14.79</v>
      </c>
      <c r="AA23" s="125">
        <v>28.6</v>
      </c>
      <c r="AB23" s="136">
        <v>13.139681209576247</v>
      </c>
      <c r="AC23" s="72" t="str">
        <f>IF(AA23&gt;AB23,"ДА","НЕТ")</f>
        <v>ДА</v>
      </c>
    </row>
    <row r="24" spans="1:29" s="23" customFormat="1" ht="45" customHeight="1">
      <c r="A24" s="69">
        <v>8</v>
      </c>
      <c r="B24" s="55" t="s">
        <v>41</v>
      </c>
      <c r="C24" s="56">
        <v>207570</v>
      </c>
      <c r="D24" s="56">
        <v>93317</v>
      </c>
      <c r="E24" s="56">
        <v>472</v>
      </c>
      <c r="F24" s="56">
        <v>35046140</v>
      </c>
      <c r="G24" s="56">
        <v>550149</v>
      </c>
      <c r="H24" s="56">
        <v>37288</v>
      </c>
      <c r="I24" s="56">
        <v>120848</v>
      </c>
      <c r="J24" s="56">
        <v>575661</v>
      </c>
      <c r="K24" s="56">
        <v>24343</v>
      </c>
      <c r="L24" s="56">
        <f>F24+(G24+H24+I24+J24)*10+K24</f>
        <v>47909943</v>
      </c>
      <c r="M24" s="56" t="e">
        <f>#REF!/#REF!*100</f>
        <v>#REF!</v>
      </c>
      <c r="N24" s="56">
        <v>85617384</v>
      </c>
      <c r="O24" s="57">
        <f>(C24-(D24+E24))/L24</f>
        <v>0.002374893245020141</v>
      </c>
      <c r="P24" s="57">
        <v>0.04</v>
      </c>
      <c r="Q24" s="57" t="str">
        <f>IF(O24&gt;P24,"ДА","НЕТ")</f>
        <v>НЕТ</v>
      </c>
      <c r="R24" s="57" t="s">
        <v>24</v>
      </c>
      <c r="S24" s="57" t="s">
        <v>24</v>
      </c>
      <c r="T24" s="123">
        <v>9.92</v>
      </c>
      <c r="U24" s="123">
        <v>11.49</v>
      </c>
      <c r="V24" s="123">
        <v>15.96</v>
      </c>
      <c r="W24" s="124">
        <v>9.714890088474885</v>
      </c>
      <c r="X24" s="72" t="str">
        <f>IF(V24&gt;W24,"ДА","НЕТ")</f>
        <v>ДА</v>
      </c>
      <c r="Y24" s="125">
        <v>6.96</v>
      </c>
      <c r="Z24" s="125">
        <v>11.85</v>
      </c>
      <c r="AA24" s="125">
        <v>16.34</v>
      </c>
      <c r="AB24" s="136">
        <v>13.139681209576247</v>
      </c>
      <c r="AC24" s="72" t="str">
        <f>IF(AA24&gt;AB24,"ДА","НЕТ")</f>
        <v>ДА</v>
      </c>
    </row>
    <row r="25" spans="1:29" s="23" customFormat="1" ht="45" customHeight="1">
      <c r="A25" s="69">
        <v>9</v>
      </c>
      <c r="B25" s="55" t="s">
        <v>42</v>
      </c>
      <c r="C25" s="56">
        <v>5125200</v>
      </c>
      <c r="D25" s="56">
        <v>112208</v>
      </c>
      <c r="E25" s="56">
        <v>0</v>
      </c>
      <c r="F25" s="56">
        <v>42514341</v>
      </c>
      <c r="G25" s="56">
        <v>435504</v>
      </c>
      <c r="H25" s="56">
        <v>41622</v>
      </c>
      <c r="I25" s="56">
        <v>338846</v>
      </c>
      <c r="J25" s="56">
        <v>174616</v>
      </c>
      <c r="K25" s="56">
        <v>257436</v>
      </c>
      <c r="L25" s="56">
        <f>F25+(G25+H25+I25+J25)*10+K25</f>
        <v>52677657</v>
      </c>
      <c r="M25" s="56" t="e">
        <f>#REF!/#REF!*100</f>
        <v>#REF!</v>
      </c>
      <c r="N25" s="56">
        <v>194411522</v>
      </c>
      <c r="O25" s="57">
        <f>(C25-(D25+E25))/L25</f>
        <v>0.09516353394381227</v>
      </c>
      <c r="P25" s="57">
        <v>0.04</v>
      </c>
      <c r="Q25" s="57" t="str">
        <f>IF(O25&gt;P25,"ДА","НЕТ")</f>
        <v>ДА</v>
      </c>
      <c r="R25" s="57" t="s">
        <v>24</v>
      </c>
      <c r="S25" s="57" t="s">
        <v>24</v>
      </c>
      <c r="T25" s="123">
        <v>3.47</v>
      </c>
      <c r="U25" s="123">
        <v>12.52</v>
      </c>
      <c r="V25" s="123">
        <v>25.93</v>
      </c>
      <c r="W25" s="124">
        <v>9.714890088474885</v>
      </c>
      <c r="X25" s="72" t="str">
        <f>IF(V25&gt;W25,"ДА","НЕТ")</f>
        <v>ДА</v>
      </c>
      <c r="Y25" s="125">
        <v>2.91</v>
      </c>
      <c r="Z25" s="125">
        <v>11.05</v>
      </c>
      <c r="AA25" s="125">
        <v>24.29</v>
      </c>
      <c r="AB25" s="136">
        <v>13.139681209576247</v>
      </c>
      <c r="AC25" s="72" t="str">
        <f>IF(AA25&gt;AB25,"ДА","НЕТ")</f>
        <v>ДА</v>
      </c>
    </row>
    <row r="26" spans="1:29" s="23" customFormat="1" ht="45" customHeight="1">
      <c r="A26" s="110">
        <v>10</v>
      </c>
      <c r="B26" s="111" t="s">
        <v>43</v>
      </c>
      <c r="C26" s="112">
        <v>2346639</v>
      </c>
      <c r="D26" s="112">
        <v>21336</v>
      </c>
      <c r="E26" s="112">
        <v>0</v>
      </c>
      <c r="F26" s="112">
        <v>25504485</v>
      </c>
      <c r="G26" s="112">
        <v>426163</v>
      </c>
      <c r="H26" s="112">
        <v>61224</v>
      </c>
      <c r="I26" s="112">
        <v>41057</v>
      </c>
      <c r="J26" s="112">
        <v>495298</v>
      </c>
      <c r="K26" s="112">
        <v>0</v>
      </c>
      <c r="L26" s="112">
        <f>F26+(G26+H26+I26+J26)*10+K26</f>
        <v>35741905</v>
      </c>
      <c r="M26" s="112" t="e">
        <f>#REF!/#REF!*100</f>
        <v>#REF!</v>
      </c>
      <c r="N26" s="112">
        <v>78527742</v>
      </c>
      <c r="O26" s="113">
        <f>(C26-(D26+E26))/L26</f>
        <v>0.06505817191333255</v>
      </c>
      <c r="P26" s="113">
        <v>0.04</v>
      </c>
      <c r="Q26" s="113" t="str">
        <f>IF(O26&gt;P26,"ДА","НЕТ")</f>
        <v>ДА</v>
      </c>
      <c r="R26" s="113" t="s">
        <v>24</v>
      </c>
      <c r="S26" s="113" t="s">
        <v>24</v>
      </c>
      <c r="T26" s="127">
        <v>3.98</v>
      </c>
      <c r="U26" s="127">
        <v>12.97</v>
      </c>
      <c r="V26" s="127">
        <v>32.27</v>
      </c>
      <c r="W26" s="128">
        <v>9.714890088474885</v>
      </c>
      <c r="X26" s="116" t="str">
        <f>IF(V26&gt;W26,"ДА","НЕТ")</f>
        <v>ДА</v>
      </c>
      <c r="Y26" s="129">
        <v>3.04</v>
      </c>
      <c r="Z26" s="129">
        <v>11.01</v>
      </c>
      <c r="AA26" s="129">
        <v>29.98</v>
      </c>
      <c r="AB26" s="137">
        <v>13.139681209576247</v>
      </c>
      <c r="AC26" s="116" t="str">
        <f>IF(AA26&gt;AB26,"ДА","НЕТ")</f>
        <v>ДА</v>
      </c>
    </row>
    <row r="27" spans="1:29" s="26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/>
      <c r="N27" s="46" t="s">
        <v>24</v>
      </c>
      <c r="O27" s="46" t="s">
        <v>24</v>
      </c>
      <c r="P27" s="47" t="s">
        <v>24</v>
      </c>
      <c r="Q27" s="47" t="s">
        <v>24</v>
      </c>
      <c r="R27" s="47" t="s">
        <v>24</v>
      </c>
      <c r="S27" s="47" t="s">
        <v>24</v>
      </c>
      <c r="T27" s="130">
        <v>3.84</v>
      </c>
      <c r="U27" s="130">
        <v>10.85</v>
      </c>
      <c r="V27" s="130">
        <v>19.52</v>
      </c>
      <c r="W27" s="88" t="s">
        <v>24</v>
      </c>
      <c r="X27" s="88" t="s">
        <v>24</v>
      </c>
      <c r="Y27" s="131">
        <v>2.64</v>
      </c>
      <c r="Z27" s="131">
        <v>9.36</v>
      </c>
      <c r="AA27" s="131">
        <v>17.87</v>
      </c>
      <c r="AB27" s="88" t="s">
        <v>24</v>
      </c>
      <c r="AC27" s="88" t="s">
        <v>24</v>
      </c>
    </row>
    <row r="28" spans="1:29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/>
      <c r="N28" s="78" t="s">
        <v>24</v>
      </c>
      <c r="O28" s="78" t="s">
        <v>24</v>
      </c>
      <c r="P28" s="80" t="s">
        <v>24</v>
      </c>
      <c r="Q28" s="80" t="s">
        <v>24</v>
      </c>
      <c r="R28" s="91" t="s">
        <v>24</v>
      </c>
      <c r="S28" s="91" t="s">
        <v>24</v>
      </c>
      <c r="T28" s="91" t="s">
        <v>24</v>
      </c>
      <c r="U28" s="91" t="s">
        <v>24</v>
      </c>
      <c r="V28" s="126">
        <v>19.43</v>
      </c>
      <c r="W28" s="91" t="s">
        <v>24</v>
      </c>
      <c r="X28" s="91" t="s">
        <v>24</v>
      </c>
      <c r="Y28" s="91" t="s">
        <v>24</v>
      </c>
      <c r="Z28" s="91" t="s">
        <v>24</v>
      </c>
      <c r="AA28" s="126">
        <v>18.77</v>
      </c>
      <c r="AB28" s="91" t="s">
        <v>24</v>
      </c>
      <c r="AC28" s="91" t="s">
        <v>24</v>
      </c>
    </row>
    <row r="29" spans="1:29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W29" s="28"/>
      <c r="X29" s="28"/>
      <c r="Y29" s="30"/>
      <c r="Z29" s="29"/>
      <c r="AA29" s="29"/>
      <c r="AB29" s="29"/>
      <c r="AC29" s="28"/>
    </row>
    <row r="30" spans="1:29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7"/>
      <c r="O30" s="29"/>
      <c r="P30" s="29"/>
      <c r="Q30" s="29"/>
      <c r="R30" s="29"/>
      <c r="S30" s="29"/>
      <c r="T30" s="29"/>
      <c r="U30" s="29"/>
      <c r="V30" s="29"/>
      <c r="W30" s="31"/>
      <c r="X30" s="29"/>
      <c r="Y30" s="30"/>
      <c r="Z30" s="30"/>
      <c r="AA30" s="2"/>
      <c r="AB30" s="2"/>
      <c r="AC30" s="30"/>
    </row>
    <row r="31" spans="1:29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41"/>
      <c r="N31" s="27"/>
      <c r="O31" s="27"/>
      <c r="P31" s="29"/>
      <c r="Q31" s="29"/>
      <c r="R31" s="29"/>
      <c r="S31" s="29"/>
      <c r="T31" s="29"/>
      <c r="U31" s="29"/>
      <c r="V31" s="29"/>
      <c r="W31" s="31"/>
      <c r="X31" s="29"/>
      <c r="Y31" s="30"/>
      <c r="Z31" s="29"/>
      <c r="AA31" s="29"/>
      <c r="AB31" s="29"/>
      <c r="AC31" s="29"/>
    </row>
    <row r="32" ht="26.25" customHeight="1"/>
    <row r="33" spans="26:29" ht="15.75" customHeight="1">
      <c r="Z33" s="34"/>
      <c r="AA33" s="35"/>
      <c r="AB33" s="36"/>
      <c r="AC33" s="36"/>
    </row>
    <row r="34" spans="1:29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8"/>
      <c r="R34" s="38"/>
      <c r="S34" s="38"/>
      <c r="T34" s="38"/>
      <c r="U34" s="38"/>
      <c r="V34" s="38"/>
      <c r="W34" s="39"/>
      <c r="X34" s="38"/>
      <c r="Y34" s="38"/>
      <c r="Z34" s="38"/>
      <c r="AA34" s="38"/>
      <c r="AB34" s="38"/>
      <c r="AC34" s="38"/>
    </row>
    <row r="37" ht="15.75">
      <c r="O37" s="40"/>
    </row>
    <row r="38" ht="15.75">
      <c r="O38" s="40"/>
    </row>
    <row r="39" ht="15.75">
      <c r="O39" s="40"/>
    </row>
    <row r="40" ht="15.75">
      <c r="O40" s="40"/>
    </row>
    <row r="41" ht="15.75">
      <c r="O41" s="40"/>
    </row>
    <row r="42" ht="15.75">
      <c r="O42" s="40"/>
    </row>
    <row r="43" ht="15.75">
      <c r="O43" s="40"/>
    </row>
    <row r="44" ht="15.75">
      <c r="O44" s="40"/>
    </row>
    <row r="45" ht="15.75">
      <c r="O45" s="40"/>
    </row>
    <row r="46" ht="15.75">
      <c r="O46" s="40"/>
    </row>
    <row r="47" ht="15.75">
      <c r="O47" s="40"/>
    </row>
    <row r="48" ht="15.75">
      <c r="O48" s="40"/>
    </row>
  </sheetData>
  <sheetProtection/>
  <mergeCells count="59">
    <mergeCell ref="AC15:AC16"/>
    <mergeCell ref="T15:T16"/>
    <mergeCell ref="R15:R16"/>
    <mergeCell ref="AA12:AA13"/>
    <mergeCell ref="Y12:Y13"/>
    <mergeCell ref="AC17:AC18"/>
    <mergeCell ref="AB17:AB18"/>
    <mergeCell ref="AB15:AB16"/>
    <mergeCell ref="Y15:Y16"/>
    <mergeCell ref="Z15:Z16"/>
    <mergeCell ref="AA17:AA18"/>
    <mergeCell ref="U15:U16"/>
    <mergeCell ref="U12:U13"/>
    <mergeCell ref="W12:W13"/>
    <mergeCell ref="V12:V13"/>
    <mergeCell ref="AB12:AB13"/>
    <mergeCell ref="X17:X18"/>
    <mergeCell ref="V17:V18"/>
    <mergeCell ref="AA15:AA16"/>
    <mergeCell ref="Y17:Y18"/>
    <mergeCell ref="P12:P13"/>
    <mergeCell ref="A11:A13"/>
    <mergeCell ref="N12:N13"/>
    <mergeCell ref="W17:W18"/>
    <mergeCell ref="W15:W16"/>
    <mergeCell ref="Z17:Z18"/>
    <mergeCell ref="Y11:AC11"/>
    <mergeCell ref="X15:X16"/>
    <mergeCell ref="V15:V16"/>
    <mergeCell ref="Z12:Z13"/>
    <mergeCell ref="C11:S11"/>
    <mergeCell ref="T11:X11"/>
    <mergeCell ref="T12:T13"/>
    <mergeCell ref="K12:K13"/>
    <mergeCell ref="O12:O13"/>
    <mergeCell ref="A15:A16"/>
    <mergeCell ref="F12:F13"/>
    <mergeCell ref="S15:S16"/>
    <mergeCell ref="E12:E13"/>
    <mergeCell ref="S12:S13"/>
    <mergeCell ref="A9:AC9"/>
    <mergeCell ref="D12:D13"/>
    <mergeCell ref="B11:B13"/>
    <mergeCell ref="C12:C13"/>
    <mergeCell ref="G12:J12"/>
    <mergeCell ref="X12:X13"/>
    <mergeCell ref="Q12:Q13"/>
    <mergeCell ref="R12:R13"/>
    <mergeCell ref="L12:L13"/>
    <mergeCell ref="AC12:AC13"/>
    <mergeCell ref="T17:T18"/>
    <mergeCell ref="U17:U18"/>
    <mergeCell ref="S17:S18"/>
    <mergeCell ref="A34:O34"/>
    <mergeCell ref="A30:L30"/>
    <mergeCell ref="R17:R18"/>
    <mergeCell ref="A28:B28"/>
    <mergeCell ref="A27:B27"/>
    <mergeCell ref="A17:A18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8"/>
  <sheetViews>
    <sheetView zoomScale="82" zoomScaleNormal="82" zoomScaleSheetLayoutView="68" zoomScalePageLayoutView="0" workbookViewId="0" topLeftCell="A2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9.75390625" style="2" hidden="1" customWidth="1"/>
    <col min="14" max="14" width="18.125" style="2" customWidth="1"/>
    <col min="15" max="15" width="17.625" style="2" customWidth="1"/>
    <col min="16" max="16" width="18.375" style="2" customWidth="1"/>
    <col min="17" max="17" width="15.375" style="2" customWidth="1"/>
    <col min="18" max="18" width="16.875" style="2" customWidth="1"/>
    <col min="19" max="19" width="15.625" style="2" customWidth="1"/>
    <col min="20" max="22" width="16.25390625" style="2" customWidth="1"/>
    <col min="23" max="23" width="17.00390625" style="2" customWidth="1"/>
    <col min="24" max="24" width="13.375" style="2" customWidth="1"/>
    <col min="25" max="27" width="15.625" style="2" customWidth="1"/>
    <col min="28" max="28" width="17.25390625" style="2" customWidth="1"/>
    <col min="29" max="29" width="15.25390625" style="2" customWidth="1"/>
    <col min="30" max="16384" width="9.125" style="2" customWidth="1"/>
  </cols>
  <sheetData>
    <row r="9" spans="1:29" ht="42" customHeight="1">
      <c r="A9" s="1" t="s">
        <v>77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76</v>
      </c>
      <c r="U12" s="6" t="s">
        <v>75</v>
      </c>
      <c r="V12" s="6" t="s">
        <v>74</v>
      </c>
      <c r="W12" s="6" t="s">
        <v>21</v>
      </c>
      <c r="X12" s="6" t="s">
        <v>34</v>
      </c>
      <c r="Y12" s="6" t="s">
        <v>76</v>
      </c>
      <c r="Z12" s="6" t="s">
        <v>75</v>
      </c>
      <c r="AA12" s="6" t="s">
        <v>74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59</v>
      </c>
      <c r="V13" s="19" t="s">
        <v>58</v>
      </c>
      <c r="W13" s="19"/>
      <c r="X13" s="19"/>
      <c r="Y13" s="19"/>
      <c r="Z13" s="19" t="s">
        <v>59</v>
      </c>
      <c r="AA13" s="19" t="s">
        <v>58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3426537</v>
      </c>
      <c r="D15" s="46">
        <v>51587</v>
      </c>
      <c r="E15" s="46">
        <v>0</v>
      </c>
      <c r="F15" s="46">
        <v>156456938</v>
      </c>
      <c r="G15" s="46">
        <v>911084</v>
      </c>
      <c r="H15" s="46">
        <v>47285</v>
      </c>
      <c r="I15" s="46">
        <v>1440025</v>
      </c>
      <c r="J15" s="46">
        <v>3156947</v>
      </c>
      <c r="K15" s="46">
        <v>109394</v>
      </c>
      <c r="L15" s="46">
        <f>F15+(G15+H15+I15+J15)*10+K15</f>
        <v>212119742</v>
      </c>
      <c r="M15" s="46" t="s">
        <v>24</v>
      </c>
      <c r="N15" s="46">
        <v>420568909</v>
      </c>
      <c r="O15" s="47">
        <f>(C15-(D15+E15))/L15</f>
        <v>0.015910588840901005</v>
      </c>
      <c r="P15" s="47">
        <f>0.04*0.3</f>
        <v>0.012</v>
      </c>
      <c r="Q15" s="47" t="str">
        <f>IF(O15&gt;P15,"ДА","НЕТ")</f>
        <v>ДА</v>
      </c>
      <c r="R15" s="48">
        <f>O15+O16</f>
        <v>0.07108703182213245</v>
      </c>
      <c r="S15" s="49" t="str">
        <f>IF(R15&gt;=0.04,"ДА","НЕТ")</f>
        <v>ДА</v>
      </c>
      <c r="T15" s="138" t="s">
        <v>23</v>
      </c>
      <c r="U15" s="138" t="s">
        <v>23</v>
      </c>
      <c r="V15" s="138" t="s">
        <v>23</v>
      </c>
      <c r="W15" s="138" t="s">
        <v>23</v>
      </c>
      <c r="X15" s="138" t="s">
        <v>23</v>
      </c>
      <c r="Y15" s="138">
        <v>2.47</v>
      </c>
      <c r="Z15" s="138">
        <v>8.23</v>
      </c>
      <c r="AA15" s="138">
        <v>9.58</v>
      </c>
      <c r="AB15" s="138">
        <v>13.88</v>
      </c>
      <c r="AC15" s="53" t="str">
        <f>IF(AA15&gt;AB15,"ДА","НЕТ")</f>
        <v>НЕТ</v>
      </c>
    </row>
    <row r="16" spans="1:29" s="23" customFormat="1" ht="45" customHeight="1">
      <c r="A16" s="54"/>
      <c r="B16" s="55" t="s">
        <v>29</v>
      </c>
      <c r="C16" s="56">
        <v>11852615</v>
      </c>
      <c r="D16" s="56">
        <v>116605</v>
      </c>
      <c r="E16" s="56">
        <v>0</v>
      </c>
      <c r="F16" s="56">
        <v>156456938</v>
      </c>
      <c r="G16" s="56">
        <v>911084</v>
      </c>
      <c r="H16" s="56">
        <v>47285</v>
      </c>
      <c r="I16" s="56">
        <v>1440025</v>
      </c>
      <c r="J16" s="56">
        <v>3156947</v>
      </c>
      <c r="K16" s="56">
        <v>689300</v>
      </c>
      <c r="L16" s="56">
        <f>F16+(G16+H16+I16+J16)*10+K16</f>
        <v>212699648</v>
      </c>
      <c r="M16" s="56" t="e">
        <f>#REF!/#REF!*100</f>
        <v>#REF!</v>
      </c>
      <c r="N16" s="56">
        <v>420568909</v>
      </c>
      <c r="O16" s="57">
        <f>(C16-(D16+E16))/L16</f>
        <v>0.05517644298123145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139"/>
      <c r="U16" s="139"/>
      <c r="V16" s="139"/>
      <c r="W16" s="139"/>
      <c r="X16" s="139"/>
      <c r="Y16" s="140"/>
      <c r="Z16" s="141"/>
      <c r="AA16" s="140"/>
      <c r="AB16" s="141"/>
      <c r="AC16" s="64"/>
    </row>
    <row r="17" spans="1:29" ht="48.75" customHeight="1">
      <c r="A17" s="54">
        <v>2</v>
      </c>
      <c r="B17" s="65" t="s">
        <v>44</v>
      </c>
      <c r="C17" s="56">
        <v>3006048</v>
      </c>
      <c r="D17" s="56">
        <v>72347</v>
      </c>
      <c r="E17" s="56">
        <v>0</v>
      </c>
      <c r="F17" s="56">
        <v>58281815</v>
      </c>
      <c r="G17" s="56">
        <v>731300</v>
      </c>
      <c r="H17" s="56">
        <v>147756</v>
      </c>
      <c r="I17" s="56">
        <v>2457009</v>
      </c>
      <c r="J17" s="56">
        <v>801845</v>
      </c>
      <c r="K17" s="56">
        <v>390574</v>
      </c>
      <c r="L17" s="56">
        <f>F17+(G17+H17+I17+J17)*10+K17</f>
        <v>100051489</v>
      </c>
      <c r="M17" s="56" t="s">
        <v>24</v>
      </c>
      <c r="N17" s="56">
        <v>323483288</v>
      </c>
      <c r="O17" s="57">
        <f>(C17-(D17+E17))/L17</f>
        <v>0.02932191244050351</v>
      </c>
      <c r="P17" s="57">
        <f>0.04*0.2</f>
        <v>0.008</v>
      </c>
      <c r="Q17" s="57" t="str">
        <f>IF(O17&gt;P17,"ДА","НЕТ")</f>
        <v>ДА</v>
      </c>
      <c r="R17" s="58">
        <f>O17+O18</f>
        <v>0.1071074244084319</v>
      </c>
      <c r="S17" s="59" t="str">
        <f>IF(R17&gt;=0.04,"ДА","НЕТ")</f>
        <v>ДА</v>
      </c>
      <c r="T17" s="140">
        <v>4.39</v>
      </c>
      <c r="U17" s="140">
        <v>14.92</v>
      </c>
      <c r="V17" s="140">
        <v>32.66</v>
      </c>
      <c r="W17" s="140">
        <v>9.81</v>
      </c>
      <c r="X17" s="64" t="str">
        <f>IF(V17&gt;W17,"ДА","НЕТ")</f>
        <v>ДА</v>
      </c>
      <c r="Y17" s="140">
        <v>1.21</v>
      </c>
      <c r="Z17" s="140">
        <v>11.1</v>
      </c>
      <c r="AA17" s="140">
        <v>28.25</v>
      </c>
      <c r="AB17" s="140">
        <v>13.88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8272937</v>
      </c>
      <c r="D18" s="56">
        <v>497706</v>
      </c>
      <c r="E18" s="56">
        <v>0</v>
      </c>
      <c r="F18" s="56">
        <v>58281815</v>
      </c>
      <c r="G18" s="56">
        <v>731300</v>
      </c>
      <c r="H18" s="56">
        <v>147756</v>
      </c>
      <c r="I18" s="56">
        <v>2457009</v>
      </c>
      <c r="J18" s="56">
        <v>801845</v>
      </c>
      <c r="K18" s="56">
        <v>296401</v>
      </c>
      <c r="L18" s="56">
        <f>F18+(G18+H18+I18+J18)*10+K18</f>
        <v>99957316</v>
      </c>
      <c r="M18" s="56" t="e">
        <f>#REF!/#REF!*100</f>
        <v>#REF!</v>
      </c>
      <c r="N18" s="56">
        <v>323483288</v>
      </c>
      <c r="O18" s="57">
        <f>(C18-(D18+E18))/L18</f>
        <v>0.07778551196792839</v>
      </c>
      <c r="P18" s="57">
        <f>0.04*0.8</f>
        <v>0.032</v>
      </c>
      <c r="Q18" s="57" t="str">
        <f>IF(O18&gt;P18,"ДА","НЕТ")</f>
        <v>ДА</v>
      </c>
      <c r="R18" s="58"/>
      <c r="S18" s="59"/>
      <c r="T18" s="141"/>
      <c r="U18" s="141"/>
      <c r="V18" s="141"/>
      <c r="W18" s="141"/>
      <c r="X18" s="64"/>
      <c r="Y18" s="141"/>
      <c r="Z18" s="141"/>
      <c r="AA18" s="141"/>
      <c r="AB18" s="141"/>
      <c r="AC18" s="64"/>
    </row>
    <row r="19" spans="1:29" s="23" customFormat="1" ht="45" customHeight="1">
      <c r="A19" s="69">
        <v>3</v>
      </c>
      <c r="B19" s="55" t="s">
        <v>37</v>
      </c>
      <c r="C19" s="56">
        <v>3646260</v>
      </c>
      <c r="D19" s="56">
        <v>216268</v>
      </c>
      <c r="E19" s="56">
        <v>0</v>
      </c>
      <c r="F19" s="56">
        <v>41192524</v>
      </c>
      <c r="G19" s="56">
        <v>684534</v>
      </c>
      <c r="H19" s="56">
        <v>49931</v>
      </c>
      <c r="I19" s="56">
        <v>549963</v>
      </c>
      <c r="J19" s="56">
        <v>216847</v>
      </c>
      <c r="K19" s="56">
        <v>19937</v>
      </c>
      <c r="L19" s="56">
        <f>F19+(G19+H19+I19+J19)*10+K19</f>
        <v>56225211</v>
      </c>
      <c r="M19" s="56" t="e">
        <f>#REF!/#REF!*100</f>
        <v>#REF!</v>
      </c>
      <c r="N19" s="56">
        <v>95196168</v>
      </c>
      <c r="O19" s="57">
        <f>(C19-(D19+E19))/L19</f>
        <v>0.06100451984075258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142">
        <v>4.15</v>
      </c>
      <c r="U19" s="142">
        <v>9.06</v>
      </c>
      <c r="V19" s="142">
        <v>21.24</v>
      </c>
      <c r="W19" s="142">
        <v>9.81</v>
      </c>
      <c r="X19" s="72" t="str">
        <f>IF(V19&gt;W19,"ДА","НЕТ")</f>
        <v>ДА</v>
      </c>
      <c r="Y19" s="142">
        <v>4.16</v>
      </c>
      <c r="Z19" s="142">
        <v>9.94</v>
      </c>
      <c r="AA19" s="142">
        <v>22.21</v>
      </c>
      <c r="AB19" s="142">
        <v>13.88</v>
      </c>
      <c r="AC19" s="72" t="str">
        <f>IF(AA19&gt;AB19,"ДА","НЕТ")</f>
        <v>ДА</v>
      </c>
    </row>
    <row r="20" spans="1:29" s="23" customFormat="1" ht="45" customHeight="1">
      <c r="A20" s="69">
        <v>4</v>
      </c>
      <c r="B20" s="55" t="s">
        <v>38</v>
      </c>
      <c r="C20" s="56">
        <v>15803317</v>
      </c>
      <c r="D20" s="56">
        <v>1288691</v>
      </c>
      <c r="E20" s="56">
        <v>0</v>
      </c>
      <c r="F20" s="56">
        <v>155984919</v>
      </c>
      <c r="G20" s="56">
        <v>1194913</v>
      </c>
      <c r="H20" s="56">
        <v>379692</v>
      </c>
      <c r="I20" s="56">
        <v>7076714</v>
      </c>
      <c r="J20" s="56">
        <v>924084</v>
      </c>
      <c r="K20" s="56">
        <v>1328025</v>
      </c>
      <c r="L20" s="56">
        <f>F20+(G20+H20+I20+J20)*10+K20</f>
        <v>253066974</v>
      </c>
      <c r="M20" s="56" t="e">
        <f>#REF!/#REF!*100</f>
        <v>#REF!</v>
      </c>
      <c r="N20" s="56">
        <v>719736097</v>
      </c>
      <c r="O20" s="57">
        <f>(C20-(D20+E20))/L20</f>
        <v>0.057354880293467296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142">
        <v>0.48</v>
      </c>
      <c r="U20" s="142">
        <v>10.3</v>
      </c>
      <c r="V20" s="142">
        <v>26.2</v>
      </c>
      <c r="W20" s="142">
        <v>9.81</v>
      </c>
      <c r="X20" s="72" t="str">
        <f>IF(V20&gt;W20,"ДА","НЕТ")</f>
        <v>ДА</v>
      </c>
      <c r="Y20" s="142">
        <v>2.42</v>
      </c>
      <c r="Z20" s="142">
        <v>10.13</v>
      </c>
      <c r="AA20" s="142">
        <v>26</v>
      </c>
      <c r="AB20" s="142">
        <v>13.88</v>
      </c>
      <c r="AC20" s="72" t="s">
        <v>35</v>
      </c>
    </row>
    <row r="21" spans="1:29" s="23" customFormat="1" ht="53.25" customHeight="1">
      <c r="A21" s="69">
        <v>5</v>
      </c>
      <c r="B21" s="55" t="s">
        <v>45</v>
      </c>
      <c r="C21" s="56">
        <v>40632592</v>
      </c>
      <c r="D21" s="56">
        <v>1933256</v>
      </c>
      <c r="E21" s="56">
        <v>0</v>
      </c>
      <c r="F21" s="56">
        <v>154438626</v>
      </c>
      <c r="G21" s="56">
        <v>709874</v>
      </c>
      <c r="H21" s="56">
        <v>242698</v>
      </c>
      <c r="I21" s="56">
        <v>10455294</v>
      </c>
      <c r="J21" s="56">
        <v>1799291</v>
      </c>
      <c r="K21" s="56">
        <v>3085473</v>
      </c>
      <c r="L21" s="56">
        <f>F21+(G21+H21+I21+J21)*10+K21</f>
        <v>289595669</v>
      </c>
      <c r="M21" s="56" t="e">
        <f>#REF!/#REF!*100</f>
        <v>#REF!</v>
      </c>
      <c r="N21" s="56">
        <v>1148656418</v>
      </c>
      <c r="O21" s="57">
        <f>(C21-(D21+E21))/L21</f>
        <v>0.13363230235325102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142">
        <v>2.77</v>
      </c>
      <c r="U21" s="142">
        <v>10.21</v>
      </c>
      <c r="V21" s="142">
        <v>19.21</v>
      </c>
      <c r="W21" s="142">
        <v>9.81</v>
      </c>
      <c r="X21" s="72" t="str">
        <f>IF(V21&gt;W21,"ДА","НЕТ")</f>
        <v>ДА</v>
      </c>
      <c r="Y21" s="142">
        <v>4.25</v>
      </c>
      <c r="Z21" s="142">
        <v>10.49</v>
      </c>
      <c r="AA21" s="142">
        <v>19.51</v>
      </c>
      <c r="AB21" s="142">
        <v>13.88</v>
      </c>
      <c r="AC21" s="72" t="str">
        <f>IF(AA21&gt;AB20,"ДА","НЕТ")</f>
        <v>ДА</v>
      </c>
    </row>
    <row r="22" spans="1:29" s="23" customFormat="1" ht="45" customHeight="1">
      <c r="A22" s="69">
        <v>6</v>
      </c>
      <c r="B22" s="55" t="s">
        <v>39</v>
      </c>
      <c r="C22" s="56">
        <v>3137472</v>
      </c>
      <c r="D22" s="56">
        <v>36089</v>
      </c>
      <c r="E22" s="56">
        <v>0</v>
      </c>
      <c r="F22" s="56">
        <v>27033159</v>
      </c>
      <c r="G22" s="56">
        <v>654260</v>
      </c>
      <c r="H22" s="56">
        <v>48083</v>
      </c>
      <c r="I22" s="56">
        <v>472</v>
      </c>
      <c r="J22" s="56">
        <v>82782</v>
      </c>
      <c r="K22" s="56">
        <v>191366</v>
      </c>
      <c r="L22" s="56">
        <f>F22+(G22+H22+I22+J22)*10+K22</f>
        <v>35080495</v>
      </c>
      <c r="M22" s="56" t="e">
        <f>#REF!/#REF!*100</f>
        <v>#REF!</v>
      </c>
      <c r="N22" s="56">
        <v>149607263</v>
      </c>
      <c r="O22" s="57">
        <f>(C22-(D22+E22))/L22</f>
        <v>0.08840761796548195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142">
        <v>4.72</v>
      </c>
      <c r="U22" s="142">
        <v>15.63</v>
      </c>
      <c r="V22" s="142">
        <v>30.21</v>
      </c>
      <c r="W22" s="142">
        <v>9.81</v>
      </c>
      <c r="X22" s="72" t="str">
        <f>IF(V22&gt;W22,"ДА","НЕТ")</f>
        <v>ДА</v>
      </c>
      <c r="Y22" s="142">
        <v>0.47</v>
      </c>
      <c r="Z22" s="142">
        <v>13.25</v>
      </c>
      <c r="AA22" s="142">
        <v>27.54</v>
      </c>
      <c r="AB22" s="142">
        <v>13.88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40</v>
      </c>
      <c r="C23" s="56">
        <v>5655046</v>
      </c>
      <c r="D23" s="56">
        <v>84835</v>
      </c>
      <c r="E23" s="56">
        <v>0</v>
      </c>
      <c r="F23" s="56">
        <v>96034238</v>
      </c>
      <c r="G23" s="56">
        <v>1251444</v>
      </c>
      <c r="H23" s="56">
        <v>126661</v>
      </c>
      <c r="I23" s="56">
        <v>1401378</v>
      </c>
      <c r="J23" s="56">
        <v>566512</v>
      </c>
      <c r="K23" s="56">
        <v>350985</v>
      </c>
      <c r="L23" s="56">
        <f>F23+(G23+H23+I23+J23)*10+K23</f>
        <v>129845173</v>
      </c>
      <c r="M23" s="56" t="e">
        <f>#REF!/#REF!*100</f>
        <v>#REF!</v>
      </c>
      <c r="N23" s="56">
        <v>254538702</v>
      </c>
      <c r="O23" s="57">
        <f>(C23-(D23+E23))/L23</f>
        <v>0.04289886848546923</v>
      </c>
      <c r="P23" s="57">
        <v>0.04</v>
      </c>
      <c r="Q23" s="57" t="str">
        <f>IF(O23&gt;P23,"ДА","НЕТ")</f>
        <v>ДА</v>
      </c>
      <c r="R23" s="57" t="s">
        <v>24</v>
      </c>
      <c r="S23" s="57" t="s">
        <v>24</v>
      </c>
      <c r="T23" s="142">
        <v>5.05</v>
      </c>
      <c r="U23" s="142">
        <v>17.72</v>
      </c>
      <c r="V23" s="142">
        <v>30.6</v>
      </c>
      <c r="W23" s="142">
        <v>9.81</v>
      </c>
      <c r="X23" s="72" t="str">
        <f>IF(V23&gt;W23,"ДА","НЕТ")</f>
        <v>ДА</v>
      </c>
      <c r="Y23" s="142">
        <v>3.57</v>
      </c>
      <c r="Z23" s="142">
        <v>14.81</v>
      </c>
      <c r="AA23" s="142">
        <v>27.37</v>
      </c>
      <c r="AB23" s="142">
        <v>13.88</v>
      </c>
      <c r="AC23" s="72" t="str">
        <f>IF(AA23&gt;AB23,"ДА","НЕТ")</f>
        <v>ДА</v>
      </c>
    </row>
    <row r="24" spans="1:29" s="23" customFormat="1" ht="45" customHeight="1">
      <c r="A24" s="69">
        <v>8</v>
      </c>
      <c r="B24" s="55" t="s">
        <v>41</v>
      </c>
      <c r="C24" s="56">
        <v>229419</v>
      </c>
      <c r="D24" s="56">
        <v>4279</v>
      </c>
      <c r="E24" s="56">
        <v>0</v>
      </c>
      <c r="F24" s="56">
        <v>34826726</v>
      </c>
      <c r="G24" s="56">
        <v>456732</v>
      </c>
      <c r="H24" s="56">
        <v>31477</v>
      </c>
      <c r="I24" s="56">
        <v>122547</v>
      </c>
      <c r="J24" s="56">
        <v>570806</v>
      </c>
      <c r="K24" s="56">
        <v>24343</v>
      </c>
      <c r="L24" s="56">
        <f>F24+(G24+H24+I24+J24)*10+K24</f>
        <v>46666689</v>
      </c>
      <c r="M24" s="56" t="e">
        <f>#REF!/#REF!*100</f>
        <v>#REF!</v>
      </c>
      <c r="N24" s="56">
        <v>87221996</v>
      </c>
      <c r="O24" s="57">
        <f>(C24-(D24+E24))/L24</f>
        <v>0.004824426262596003</v>
      </c>
      <c r="P24" s="57">
        <v>0.04</v>
      </c>
      <c r="Q24" s="57" t="str">
        <f>IF(O24&gt;P24,"ДА","НЕТ")</f>
        <v>НЕТ</v>
      </c>
      <c r="R24" s="57" t="s">
        <v>24</v>
      </c>
      <c r="S24" s="57" t="s">
        <v>24</v>
      </c>
      <c r="T24" s="142">
        <v>9.87</v>
      </c>
      <c r="U24" s="142">
        <v>10.73</v>
      </c>
      <c r="V24" s="142">
        <v>15.48</v>
      </c>
      <c r="W24" s="142">
        <v>9.81</v>
      </c>
      <c r="X24" s="72" t="str">
        <f>IF(V24&gt;W24,"ДА","НЕТ")</f>
        <v>ДА</v>
      </c>
      <c r="Y24" s="142">
        <v>7.9</v>
      </c>
      <c r="Z24" s="142">
        <v>11.51</v>
      </c>
      <c r="AA24" s="142">
        <v>16.29</v>
      </c>
      <c r="AB24" s="142">
        <v>13.88</v>
      </c>
      <c r="AC24" s="72" t="str">
        <f>IF(AA24&gt;AB24,"ДА","НЕТ")</f>
        <v>ДА</v>
      </c>
    </row>
    <row r="25" spans="1:29" s="23" customFormat="1" ht="45" customHeight="1">
      <c r="A25" s="69">
        <v>9</v>
      </c>
      <c r="B25" s="55" t="s">
        <v>42</v>
      </c>
      <c r="C25" s="56">
        <v>4955063</v>
      </c>
      <c r="D25" s="56">
        <v>153193</v>
      </c>
      <c r="E25" s="56">
        <v>0</v>
      </c>
      <c r="F25" s="56">
        <v>48217695</v>
      </c>
      <c r="G25" s="56">
        <v>390150</v>
      </c>
      <c r="H25" s="56">
        <v>29472</v>
      </c>
      <c r="I25" s="56">
        <v>360307</v>
      </c>
      <c r="J25" s="56">
        <v>183711</v>
      </c>
      <c r="K25" s="56">
        <v>257436</v>
      </c>
      <c r="L25" s="56">
        <f>F25+(G25+H25+I25+J25)*10+K25</f>
        <v>58111531</v>
      </c>
      <c r="M25" s="56" t="e">
        <f>#REF!/#REF!*100</f>
        <v>#REF!</v>
      </c>
      <c r="N25" s="56">
        <v>197902482</v>
      </c>
      <c r="O25" s="57">
        <f>(C25-(D25+E25))/L25</f>
        <v>0.082631965074195</v>
      </c>
      <c r="P25" s="57">
        <v>0.04</v>
      </c>
      <c r="Q25" s="57" t="str">
        <f>IF(O25&gt;P25,"ДА","НЕТ")</f>
        <v>ДА</v>
      </c>
      <c r="R25" s="57" t="s">
        <v>24</v>
      </c>
      <c r="S25" s="57" t="s">
        <v>24</v>
      </c>
      <c r="T25" s="142">
        <v>3.69</v>
      </c>
      <c r="U25" s="142">
        <v>13.53</v>
      </c>
      <c r="V25" s="142">
        <v>25.62</v>
      </c>
      <c r="W25" s="142">
        <v>9.81</v>
      </c>
      <c r="X25" s="72" t="str">
        <f>IF(V25&gt;W25,"ДА","НЕТ")</f>
        <v>ДА</v>
      </c>
      <c r="Y25" s="142">
        <v>3.12</v>
      </c>
      <c r="Z25" s="142">
        <v>12</v>
      </c>
      <c r="AA25" s="142">
        <v>23.92</v>
      </c>
      <c r="AB25" s="142">
        <v>13.88</v>
      </c>
      <c r="AC25" s="72" t="str">
        <f>IF(AA25&gt;AB25,"ДА","НЕТ")</f>
        <v>ДА</v>
      </c>
    </row>
    <row r="26" spans="1:29" s="23" customFormat="1" ht="45" customHeight="1">
      <c r="A26" s="110">
        <v>10</v>
      </c>
      <c r="B26" s="111" t="s">
        <v>43</v>
      </c>
      <c r="C26" s="112">
        <v>2388443</v>
      </c>
      <c r="D26" s="112">
        <v>17119</v>
      </c>
      <c r="E26" s="112">
        <v>0</v>
      </c>
      <c r="F26" s="112">
        <v>26873653</v>
      </c>
      <c r="G26" s="112">
        <v>550748</v>
      </c>
      <c r="H26" s="112">
        <v>72510</v>
      </c>
      <c r="I26" s="112">
        <v>57673</v>
      </c>
      <c r="J26" s="112">
        <v>494756</v>
      </c>
      <c r="K26" s="112">
        <v>0</v>
      </c>
      <c r="L26" s="112">
        <f>F26+(G26+H26+I26+J26)*10+K26</f>
        <v>38630523</v>
      </c>
      <c r="M26" s="112" t="e">
        <f>#REF!/#REF!*100</f>
        <v>#REF!</v>
      </c>
      <c r="N26" s="112">
        <v>79679713</v>
      </c>
      <c r="O26" s="113">
        <f>(C26-(D26+E26))/L26</f>
        <v>0.061384724198530784</v>
      </c>
      <c r="P26" s="113">
        <v>0.04</v>
      </c>
      <c r="Q26" s="113" t="str">
        <f>IF(O26&gt;P26,"ДА","НЕТ")</f>
        <v>ДА</v>
      </c>
      <c r="R26" s="113" t="s">
        <v>24</v>
      </c>
      <c r="S26" s="113" t="s">
        <v>24</v>
      </c>
      <c r="T26" s="144">
        <v>3.67</v>
      </c>
      <c r="U26" s="144">
        <v>12.65</v>
      </c>
      <c r="V26" s="144">
        <v>30.66</v>
      </c>
      <c r="W26" s="144">
        <v>9.81</v>
      </c>
      <c r="X26" s="116" t="str">
        <f>IF(V26&gt;W26,"ДА","НЕТ")</f>
        <v>ДА</v>
      </c>
      <c r="Y26" s="144">
        <v>3.04</v>
      </c>
      <c r="Z26" s="144">
        <v>10.92</v>
      </c>
      <c r="AA26" s="144">
        <v>28.65</v>
      </c>
      <c r="AB26" s="144">
        <v>13.88</v>
      </c>
      <c r="AC26" s="116" t="str">
        <f>IF(AA26&gt;AB26,"ДА","НЕТ")</f>
        <v>ДА</v>
      </c>
    </row>
    <row r="27" spans="1:29" s="26" customFormat="1" ht="45" customHeight="1">
      <c r="A27" s="86" t="s">
        <v>25</v>
      </c>
      <c r="B27" s="86"/>
      <c r="C27" s="46" t="s">
        <v>24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/>
      <c r="N27" s="46" t="s">
        <v>24</v>
      </c>
      <c r="O27" s="46" t="s">
        <v>24</v>
      </c>
      <c r="P27" s="47" t="s">
        <v>24</v>
      </c>
      <c r="Q27" s="47" t="s">
        <v>24</v>
      </c>
      <c r="R27" s="47" t="s">
        <v>24</v>
      </c>
      <c r="S27" s="47" t="s">
        <v>24</v>
      </c>
      <c r="T27" s="145">
        <v>3.27</v>
      </c>
      <c r="U27" s="145">
        <v>11.32</v>
      </c>
      <c r="V27" s="145">
        <v>20.12</v>
      </c>
      <c r="W27" s="88" t="s">
        <v>24</v>
      </c>
      <c r="X27" s="88" t="s">
        <v>24</v>
      </c>
      <c r="Y27" s="145">
        <v>3.04</v>
      </c>
      <c r="Z27" s="145">
        <v>10.38</v>
      </c>
      <c r="AA27" s="145">
        <v>19.07</v>
      </c>
      <c r="AB27" s="88" t="s">
        <v>24</v>
      </c>
      <c r="AC27" s="88" t="s">
        <v>24</v>
      </c>
    </row>
    <row r="28" spans="1:29" s="26" customFormat="1" ht="45" customHeight="1">
      <c r="A28" s="90" t="s">
        <v>26</v>
      </c>
      <c r="B28" s="90"/>
      <c r="C28" s="78" t="s">
        <v>24</v>
      </c>
      <c r="D28" s="78" t="s">
        <v>24</v>
      </c>
      <c r="E28" s="78" t="s">
        <v>24</v>
      </c>
      <c r="F28" s="78" t="s">
        <v>24</v>
      </c>
      <c r="G28" s="78" t="s">
        <v>24</v>
      </c>
      <c r="H28" s="78" t="s">
        <v>24</v>
      </c>
      <c r="I28" s="78" t="s">
        <v>24</v>
      </c>
      <c r="J28" s="78" t="s">
        <v>24</v>
      </c>
      <c r="K28" s="78" t="s">
        <v>24</v>
      </c>
      <c r="L28" s="78" t="s">
        <v>24</v>
      </c>
      <c r="M28" s="78"/>
      <c r="N28" s="78" t="s">
        <v>24</v>
      </c>
      <c r="O28" s="78" t="s">
        <v>24</v>
      </c>
      <c r="P28" s="80" t="s">
        <v>24</v>
      </c>
      <c r="Q28" s="80" t="s">
        <v>24</v>
      </c>
      <c r="R28" s="91" t="s">
        <v>24</v>
      </c>
      <c r="S28" s="91" t="s">
        <v>24</v>
      </c>
      <c r="T28" s="91" t="s">
        <v>24</v>
      </c>
      <c r="U28" s="91" t="s">
        <v>24</v>
      </c>
      <c r="V28" s="143">
        <v>19.63</v>
      </c>
      <c r="W28" s="91" t="s">
        <v>24</v>
      </c>
      <c r="X28" s="91" t="s">
        <v>24</v>
      </c>
      <c r="Y28" s="91" t="s">
        <v>24</v>
      </c>
      <c r="Z28" s="91" t="s">
        <v>24</v>
      </c>
      <c r="AA28" s="143">
        <v>19.84</v>
      </c>
      <c r="AB28" s="91" t="s">
        <v>24</v>
      </c>
      <c r="AC28" s="91" t="s">
        <v>24</v>
      </c>
    </row>
    <row r="29" spans="1:29" s="26" customFormat="1" ht="22.5" customHeight="1">
      <c r="A29" s="27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W29" s="28"/>
      <c r="X29" s="28"/>
      <c r="Y29" s="30"/>
      <c r="Z29" s="29"/>
      <c r="AA29" s="29"/>
      <c r="AB29" s="29"/>
      <c r="AC29" s="28"/>
    </row>
    <row r="30" spans="1:29" s="26" customFormat="1" ht="18.75" customHeight="1">
      <c r="A30" s="155" t="s">
        <v>12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27"/>
      <c r="N30" s="27"/>
      <c r="O30" s="29"/>
      <c r="P30" s="29"/>
      <c r="Q30" s="29"/>
      <c r="R30" s="29"/>
      <c r="S30" s="29"/>
      <c r="T30" s="29"/>
      <c r="U30" s="29"/>
      <c r="V30" s="29"/>
      <c r="W30" s="31"/>
      <c r="X30" s="29"/>
      <c r="Y30" s="30"/>
      <c r="Z30" s="30"/>
      <c r="AA30" s="2"/>
      <c r="AB30" s="2"/>
      <c r="AC30" s="30"/>
    </row>
    <row r="31" spans="1:29" s="26" customFormat="1" ht="36.75" customHeight="1">
      <c r="A31" s="32"/>
      <c r="B31" s="27"/>
      <c r="C31" s="33"/>
      <c r="D31" s="33"/>
      <c r="E31" s="33"/>
      <c r="F31" s="33"/>
      <c r="G31" s="33"/>
      <c r="H31" s="33"/>
      <c r="I31" s="33"/>
      <c r="J31" s="33"/>
      <c r="K31" s="27"/>
      <c r="L31" s="33"/>
      <c r="M31" s="41"/>
      <c r="N31" s="27"/>
      <c r="O31" s="27"/>
      <c r="P31" s="29"/>
      <c r="Q31" s="29"/>
      <c r="R31" s="29"/>
      <c r="S31" s="29"/>
      <c r="T31" s="29"/>
      <c r="U31" s="29"/>
      <c r="V31" s="29"/>
      <c r="W31" s="31"/>
      <c r="X31" s="29"/>
      <c r="Y31" s="30"/>
      <c r="Z31" s="29"/>
      <c r="AA31" s="29"/>
      <c r="AB31" s="29"/>
      <c r="AC31" s="29"/>
    </row>
    <row r="32" ht="26.25" customHeight="1"/>
    <row r="33" spans="26:29" ht="15.75" customHeight="1">
      <c r="Z33" s="34"/>
      <c r="AA33" s="35"/>
      <c r="AB33" s="36"/>
      <c r="AC33" s="36"/>
    </row>
    <row r="34" spans="1:29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8"/>
      <c r="Q34" s="38"/>
      <c r="R34" s="38"/>
      <c r="S34" s="38"/>
      <c r="T34" s="38"/>
      <c r="U34" s="38"/>
      <c r="V34" s="38"/>
      <c r="W34" s="39"/>
      <c r="X34" s="38"/>
      <c r="Y34" s="38"/>
      <c r="Z34" s="38"/>
      <c r="AA34" s="38"/>
      <c r="AB34" s="38"/>
      <c r="AC34" s="38"/>
    </row>
    <row r="37" ht="15.75">
      <c r="O37" s="40"/>
    </row>
    <row r="38" ht="15.75">
      <c r="O38" s="40"/>
    </row>
    <row r="39" ht="15.75">
      <c r="O39" s="40"/>
    </row>
    <row r="40" ht="15.75">
      <c r="O40" s="40"/>
    </row>
    <row r="41" ht="15.75">
      <c r="O41" s="40"/>
    </row>
    <row r="42" ht="15.75">
      <c r="O42" s="40"/>
    </row>
    <row r="43" ht="15.75">
      <c r="O43" s="40"/>
    </row>
    <row r="44" ht="15.75">
      <c r="O44" s="40"/>
    </row>
    <row r="45" ht="15.75">
      <c r="O45" s="40"/>
    </row>
    <row r="46" ht="15.75">
      <c r="O46" s="40"/>
    </row>
    <row r="47" ht="15.75">
      <c r="O47" s="40"/>
    </row>
    <row r="48" ht="15.75">
      <c r="O48" s="40"/>
    </row>
  </sheetData>
  <sheetProtection/>
  <mergeCells count="59">
    <mergeCell ref="AC15:AC16"/>
    <mergeCell ref="T15:T16"/>
    <mergeCell ref="R15:R16"/>
    <mergeCell ref="AA12:AA13"/>
    <mergeCell ref="Y12:Y13"/>
    <mergeCell ref="AC17:AC18"/>
    <mergeCell ref="AB17:AB18"/>
    <mergeCell ref="AB15:AB16"/>
    <mergeCell ref="Y15:Y16"/>
    <mergeCell ref="Z15:Z16"/>
    <mergeCell ref="AA17:AA18"/>
    <mergeCell ref="U15:U16"/>
    <mergeCell ref="U12:U13"/>
    <mergeCell ref="W12:W13"/>
    <mergeCell ref="V12:V13"/>
    <mergeCell ref="AB12:AB13"/>
    <mergeCell ref="X17:X18"/>
    <mergeCell ref="V17:V18"/>
    <mergeCell ref="AA15:AA16"/>
    <mergeCell ref="Y17:Y18"/>
    <mergeCell ref="P12:P13"/>
    <mergeCell ref="A11:A13"/>
    <mergeCell ref="N12:N13"/>
    <mergeCell ref="W17:W18"/>
    <mergeCell ref="W15:W16"/>
    <mergeCell ref="Z17:Z18"/>
    <mergeCell ref="Y11:AC11"/>
    <mergeCell ref="X15:X16"/>
    <mergeCell ref="V15:V16"/>
    <mergeCell ref="Z12:Z13"/>
    <mergeCell ref="C11:S11"/>
    <mergeCell ref="T11:X11"/>
    <mergeCell ref="T12:T13"/>
    <mergeCell ref="K12:K13"/>
    <mergeCell ref="O12:O13"/>
    <mergeCell ref="A15:A16"/>
    <mergeCell ref="F12:F13"/>
    <mergeCell ref="S15:S16"/>
    <mergeCell ref="E12:E13"/>
    <mergeCell ref="S12:S13"/>
    <mergeCell ref="A9:AC9"/>
    <mergeCell ref="D12:D13"/>
    <mergeCell ref="B11:B13"/>
    <mergeCell ref="C12:C13"/>
    <mergeCell ref="G12:J12"/>
    <mergeCell ref="X12:X13"/>
    <mergeCell ref="Q12:Q13"/>
    <mergeCell ref="R12:R13"/>
    <mergeCell ref="L12:L13"/>
    <mergeCell ref="AC12:AC13"/>
    <mergeCell ref="T17:T18"/>
    <mergeCell ref="U17:U18"/>
    <mergeCell ref="S17:S18"/>
    <mergeCell ref="A34:O34"/>
    <mergeCell ref="A30:L30"/>
    <mergeCell ref="R17:R18"/>
    <mergeCell ref="A28:B28"/>
    <mergeCell ref="A27:B27"/>
    <mergeCell ref="A17:A18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C47"/>
  <sheetViews>
    <sheetView zoomScale="82" zoomScaleNormal="82" zoomScaleSheetLayoutView="68" zoomScalePageLayoutView="0" workbookViewId="0" topLeftCell="A6">
      <selection activeCell="A11" sqref="A11:A13"/>
    </sheetView>
  </sheetViews>
  <sheetFormatPr defaultColWidth="9.00390625" defaultRowHeight="12.75"/>
  <cols>
    <col min="1" max="1" width="7.625" style="3" customWidth="1"/>
    <col min="2" max="2" width="55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9.75390625" style="2" hidden="1" customWidth="1"/>
    <col min="14" max="14" width="18.125" style="2" customWidth="1"/>
    <col min="15" max="15" width="17.625" style="2" customWidth="1"/>
    <col min="16" max="16" width="18.375" style="2" customWidth="1"/>
    <col min="17" max="17" width="15.375" style="2" customWidth="1"/>
    <col min="18" max="18" width="16.875" style="2" customWidth="1"/>
    <col min="19" max="19" width="15.625" style="2" customWidth="1"/>
    <col min="20" max="22" width="16.25390625" style="2" customWidth="1"/>
    <col min="23" max="23" width="17.00390625" style="2" customWidth="1"/>
    <col min="24" max="24" width="13.375" style="2" customWidth="1"/>
    <col min="25" max="27" width="15.625" style="2" customWidth="1"/>
    <col min="28" max="28" width="17.25390625" style="2" customWidth="1"/>
    <col min="29" max="29" width="15.25390625" style="2" customWidth="1"/>
    <col min="30" max="16384" width="9.125" style="2" customWidth="1"/>
  </cols>
  <sheetData>
    <row r="9" spans="1:29" ht="42" customHeight="1">
      <c r="A9" s="1" t="s">
        <v>81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3:29" ht="15.75">
      <c r="C10" s="4"/>
      <c r="D10" s="4"/>
      <c r="E10" s="4"/>
      <c r="F10" s="4"/>
      <c r="G10" s="4"/>
      <c r="H10" s="4"/>
      <c r="I10" s="4"/>
      <c r="J10" s="4"/>
      <c r="K10" s="4"/>
      <c r="S10" s="5"/>
      <c r="AC10" s="5" t="s">
        <v>0</v>
      </c>
    </row>
    <row r="11" spans="1:29" ht="31.5" customHeight="1">
      <c r="A11" s="6" t="s">
        <v>1</v>
      </c>
      <c r="B11" s="7" t="s">
        <v>2</v>
      </c>
      <c r="C11" s="8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1" t="s">
        <v>30</v>
      </c>
      <c r="U11" s="12"/>
      <c r="V11" s="12"/>
      <c r="W11" s="12"/>
      <c r="X11" s="13"/>
      <c r="Y11" s="14" t="s">
        <v>31</v>
      </c>
      <c r="Z11" s="15"/>
      <c r="AA11" s="15"/>
      <c r="AB11" s="15"/>
      <c r="AC11" s="16"/>
    </row>
    <row r="12" spans="1:29" ht="18.75" customHeight="1">
      <c r="A12" s="17"/>
      <c r="B12" s="18"/>
      <c r="C12" s="6" t="s">
        <v>14</v>
      </c>
      <c r="D12" s="6" t="s">
        <v>15</v>
      </c>
      <c r="E12" s="6" t="s">
        <v>27</v>
      </c>
      <c r="F12" s="6" t="s">
        <v>3</v>
      </c>
      <c r="G12" s="8" t="s">
        <v>4</v>
      </c>
      <c r="H12" s="9"/>
      <c r="I12" s="9"/>
      <c r="J12" s="10"/>
      <c r="K12" s="6" t="s">
        <v>5</v>
      </c>
      <c r="L12" s="6" t="s">
        <v>6</v>
      </c>
      <c r="M12" s="21"/>
      <c r="N12" s="6" t="s">
        <v>7</v>
      </c>
      <c r="O12" s="6" t="s">
        <v>16</v>
      </c>
      <c r="P12" s="6" t="s">
        <v>17</v>
      </c>
      <c r="Q12" s="6" t="s">
        <v>18</v>
      </c>
      <c r="R12" s="6" t="s">
        <v>19</v>
      </c>
      <c r="S12" s="6" t="s">
        <v>20</v>
      </c>
      <c r="T12" s="6" t="s">
        <v>80</v>
      </c>
      <c r="U12" s="6" t="s">
        <v>79</v>
      </c>
      <c r="V12" s="6" t="s">
        <v>78</v>
      </c>
      <c r="W12" s="6" t="s">
        <v>21</v>
      </c>
      <c r="X12" s="6" t="s">
        <v>34</v>
      </c>
      <c r="Y12" s="6" t="s">
        <v>80</v>
      </c>
      <c r="Z12" s="6" t="s">
        <v>79</v>
      </c>
      <c r="AA12" s="6" t="s">
        <v>78</v>
      </c>
      <c r="AB12" s="6" t="s">
        <v>21</v>
      </c>
      <c r="AC12" s="6" t="s">
        <v>34</v>
      </c>
    </row>
    <row r="13" spans="1:29" s="23" customFormat="1" ht="73.5" customHeight="1">
      <c r="A13" s="19"/>
      <c r="B13" s="20"/>
      <c r="C13" s="19"/>
      <c r="D13" s="19"/>
      <c r="E13" s="19"/>
      <c r="F13" s="19"/>
      <c r="G13" s="21" t="s">
        <v>8</v>
      </c>
      <c r="H13" s="21" t="s">
        <v>9</v>
      </c>
      <c r="I13" s="22" t="s">
        <v>10</v>
      </c>
      <c r="J13" s="22" t="s">
        <v>11</v>
      </c>
      <c r="K13" s="19"/>
      <c r="L13" s="19"/>
      <c r="M13" s="21" t="s">
        <v>22</v>
      </c>
      <c r="N13" s="19"/>
      <c r="O13" s="19"/>
      <c r="P13" s="19"/>
      <c r="Q13" s="19"/>
      <c r="R13" s="19"/>
      <c r="S13" s="19"/>
      <c r="T13" s="19"/>
      <c r="U13" s="19" t="s">
        <v>59</v>
      </c>
      <c r="V13" s="19" t="s">
        <v>58</v>
      </c>
      <c r="W13" s="19"/>
      <c r="X13" s="19"/>
      <c r="Y13" s="19"/>
      <c r="Z13" s="19" t="s">
        <v>59</v>
      </c>
      <c r="AA13" s="19" t="s">
        <v>58</v>
      </c>
      <c r="AB13" s="19"/>
      <c r="AC13" s="19"/>
    </row>
    <row r="14" spans="1:29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/>
      <c r="N14" s="24">
        <v>12</v>
      </c>
      <c r="O14" s="24">
        <v>13</v>
      </c>
      <c r="P14" s="24">
        <v>14</v>
      </c>
      <c r="Q14" s="24">
        <v>15</v>
      </c>
      <c r="R14" s="24">
        <v>16</v>
      </c>
      <c r="S14" s="24">
        <v>17</v>
      </c>
      <c r="T14" s="24">
        <v>18</v>
      </c>
      <c r="U14" s="24">
        <v>19</v>
      </c>
      <c r="V14" s="24">
        <v>20</v>
      </c>
      <c r="W14" s="24">
        <v>21</v>
      </c>
      <c r="X14" s="24">
        <v>22</v>
      </c>
      <c r="Y14" s="24">
        <v>23</v>
      </c>
      <c r="Z14" s="24">
        <v>24</v>
      </c>
      <c r="AA14" s="24">
        <v>25</v>
      </c>
      <c r="AB14" s="24">
        <v>26</v>
      </c>
      <c r="AC14" s="24">
        <v>27</v>
      </c>
    </row>
    <row r="15" spans="1:29" s="23" customFormat="1" ht="45" customHeight="1">
      <c r="A15" s="44">
        <v>1</v>
      </c>
      <c r="B15" s="45" t="s">
        <v>28</v>
      </c>
      <c r="C15" s="46">
        <v>5893817</v>
      </c>
      <c r="D15" s="46">
        <v>1134536</v>
      </c>
      <c r="E15" s="46">
        <v>0</v>
      </c>
      <c r="F15" s="46">
        <v>157110269</v>
      </c>
      <c r="G15" s="46">
        <v>782199</v>
      </c>
      <c r="H15" s="46">
        <v>49585</v>
      </c>
      <c r="I15" s="46">
        <v>1487889</v>
      </c>
      <c r="J15" s="46">
        <v>3131861</v>
      </c>
      <c r="K15" s="46">
        <v>109394</v>
      </c>
      <c r="L15" s="46">
        <f>F15+(G15+H15+I15+J15)*10+K15</f>
        <v>211735003</v>
      </c>
      <c r="M15" s="46" t="s">
        <v>24</v>
      </c>
      <c r="N15" s="46">
        <v>421235729</v>
      </c>
      <c r="O15" s="47">
        <f>(C15-(D15+E15))/L15</f>
        <v>0.02247753528026729</v>
      </c>
      <c r="P15" s="47">
        <f>0.04*0.3</f>
        <v>0.012</v>
      </c>
      <c r="Q15" s="47" t="str">
        <f>IF(O15&gt;P15,"ДА","НЕТ")</f>
        <v>ДА</v>
      </c>
      <c r="R15" s="48">
        <f>O15+O16</f>
        <v>0.07571398014417252</v>
      </c>
      <c r="S15" s="49" t="str">
        <f>IF(R15&gt;=0.04,"ДА","НЕТ")</f>
        <v>ДА</v>
      </c>
      <c r="T15" s="146" t="s">
        <v>23</v>
      </c>
      <c r="U15" s="146" t="s">
        <v>23</v>
      </c>
      <c r="V15" s="146" t="s">
        <v>23</v>
      </c>
      <c r="W15" s="146" t="s">
        <v>23</v>
      </c>
      <c r="X15" s="146" t="s">
        <v>23</v>
      </c>
      <c r="Y15" s="146">
        <v>2.71</v>
      </c>
      <c r="Z15" s="146">
        <v>7.51</v>
      </c>
      <c r="AA15" s="146">
        <v>13.08</v>
      </c>
      <c r="AB15" s="146">
        <v>15.9</v>
      </c>
      <c r="AC15" s="53" t="str">
        <f>IF(AA15&gt;AB15,"ДА","НЕТ")</f>
        <v>НЕТ</v>
      </c>
    </row>
    <row r="16" spans="1:29" s="23" customFormat="1" ht="45" customHeight="1">
      <c r="A16" s="54"/>
      <c r="B16" s="55" t="s">
        <v>29</v>
      </c>
      <c r="C16" s="56">
        <v>11889379</v>
      </c>
      <c r="D16" s="56">
        <v>586488</v>
      </c>
      <c r="E16" s="56">
        <v>0</v>
      </c>
      <c r="F16" s="56">
        <v>157110270</v>
      </c>
      <c r="G16" s="56">
        <v>782199</v>
      </c>
      <c r="H16" s="56">
        <v>49585</v>
      </c>
      <c r="I16" s="56">
        <v>1487889</v>
      </c>
      <c r="J16" s="56">
        <v>3131861</v>
      </c>
      <c r="K16" s="56">
        <v>689300</v>
      </c>
      <c r="L16" s="56">
        <f>F16+(G16+H16+I16+J16)*10+K16</f>
        <v>212314910</v>
      </c>
      <c r="M16" s="56" t="e">
        <f>#REF!/#REF!*100</f>
        <v>#REF!</v>
      </c>
      <c r="N16" s="56">
        <v>421235729</v>
      </c>
      <c r="O16" s="57">
        <f>(C16-(D16+E16))/L16</f>
        <v>0.053236444863905226</v>
      </c>
      <c r="P16" s="57">
        <f>0.04*0.7</f>
        <v>0.027999999999999997</v>
      </c>
      <c r="Q16" s="57" t="str">
        <f>IF(O16&gt;P16,"ДА","НЕТ")</f>
        <v>ДА</v>
      </c>
      <c r="R16" s="58"/>
      <c r="S16" s="59"/>
      <c r="T16" s="147"/>
      <c r="U16" s="147"/>
      <c r="V16" s="147"/>
      <c r="W16" s="147"/>
      <c r="X16" s="147"/>
      <c r="Y16" s="147"/>
      <c r="Z16" s="148"/>
      <c r="AA16" s="147"/>
      <c r="AB16" s="148"/>
      <c r="AC16" s="64"/>
    </row>
    <row r="17" spans="1:29" ht="48.75" customHeight="1">
      <c r="A17" s="54">
        <v>2</v>
      </c>
      <c r="B17" s="65" t="s">
        <v>44</v>
      </c>
      <c r="C17" s="56">
        <v>3002907</v>
      </c>
      <c r="D17" s="56">
        <v>54802</v>
      </c>
      <c r="E17" s="56">
        <v>0</v>
      </c>
      <c r="F17" s="56">
        <v>57536899</v>
      </c>
      <c r="G17" s="56">
        <v>591736</v>
      </c>
      <c r="H17" s="56">
        <v>133673</v>
      </c>
      <c r="I17" s="56">
        <v>2445589</v>
      </c>
      <c r="J17" s="56">
        <v>729570</v>
      </c>
      <c r="K17" s="56">
        <v>390574</v>
      </c>
      <c r="L17" s="56">
        <f>F17+(G17+H17+I17+J17)*10+K17</f>
        <v>96933153</v>
      </c>
      <c r="M17" s="56" t="s">
        <v>24</v>
      </c>
      <c r="N17" s="56">
        <v>326690363</v>
      </c>
      <c r="O17" s="57">
        <f>(C17-(D17+E17))/L17</f>
        <v>0.030413794545608146</v>
      </c>
      <c r="P17" s="57">
        <f>0.04*0.2</f>
        <v>0.008</v>
      </c>
      <c r="Q17" s="57" t="str">
        <f>IF(O17&gt;P17,"ДА","НЕТ")</f>
        <v>ДА</v>
      </c>
      <c r="R17" s="58">
        <f>O17+O18</f>
        <v>0.11150808227604028</v>
      </c>
      <c r="S17" s="59" t="str">
        <f>IF(R17&gt;=0.04,"ДА","НЕТ")</f>
        <v>ДА</v>
      </c>
      <c r="T17" s="147">
        <v>4.41</v>
      </c>
      <c r="U17" s="147">
        <v>14.94</v>
      </c>
      <c r="V17" s="147">
        <v>34.1</v>
      </c>
      <c r="W17" s="147">
        <v>11.42</v>
      </c>
      <c r="X17" s="64" t="str">
        <f>IF(V17&gt;W17,"ДА","НЕТ")</f>
        <v>ДА</v>
      </c>
      <c r="Y17" s="147">
        <v>1.6</v>
      </c>
      <c r="Z17" s="147">
        <v>11.16</v>
      </c>
      <c r="AA17" s="147">
        <v>29.69</v>
      </c>
      <c r="AB17" s="147">
        <v>15.9</v>
      </c>
      <c r="AC17" s="64" t="str">
        <f>IF(AA17&gt;AB17,"ДА","НЕТ")</f>
        <v>ДА</v>
      </c>
    </row>
    <row r="18" spans="1:29" s="23" customFormat="1" ht="45" customHeight="1">
      <c r="A18" s="54"/>
      <c r="B18" s="55" t="s">
        <v>36</v>
      </c>
      <c r="C18" s="56">
        <v>8156104</v>
      </c>
      <c r="D18" s="56">
        <v>295379</v>
      </c>
      <c r="E18" s="56">
        <v>0</v>
      </c>
      <c r="F18" s="56">
        <v>57536899</v>
      </c>
      <c r="G18" s="56">
        <v>591735</v>
      </c>
      <c r="H18" s="56">
        <v>133673</v>
      </c>
      <c r="I18" s="56">
        <v>2445589</v>
      </c>
      <c r="J18" s="56">
        <v>729571</v>
      </c>
      <c r="K18" s="56">
        <v>390574</v>
      </c>
      <c r="L18" s="56">
        <f>F18+(G18+H18+I18+J18)*10+K18</f>
        <v>96933153</v>
      </c>
      <c r="M18" s="56" t="e">
        <f>#REF!/#REF!*100</f>
        <v>#REF!</v>
      </c>
      <c r="N18" s="56">
        <v>326690362</v>
      </c>
      <c r="O18" s="57">
        <f>(C18-(D18+E18))/L18</f>
        <v>0.08109428773043213</v>
      </c>
      <c r="P18" s="57">
        <f>0.04*0.8</f>
        <v>0.032</v>
      </c>
      <c r="Q18" s="57" t="str">
        <f>IF(O18&gt;P18,"ДА","НЕТ")</f>
        <v>ДА</v>
      </c>
      <c r="R18" s="58"/>
      <c r="S18" s="59"/>
      <c r="T18" s="147"/>
      <c r="U18" s="147"/>
      <c r="V18" s="147"/>
      <c r="W18" s="147"/>
      <c r="X18" s="64"/>
      <c r="Y18" s="148"/>
      <c r="Z18" s="148"/>
      <c r="AA18" s="148"/>
      <c r="AB18" s="148"/>
      <c r="AC18" s="64"/>
    </row>
    <row r="19" spans="1:29" s="23" customFormat="1" ht="45" customHeight="1">
      <c r="A19" s="69">
        <v>3</v>
      </c>
      <c r="B19" s="55" t="s">
        <v>37</v>
      </c>
      <c r="C19" s="56">
        <v>3750702</v>
      </c>
      <c r="D19" s="56">
        <v>214242</v>
      </c>
      <c r="E19" s="56">
        <v>0</v>
      </c>
      <c r="F19" s="56">
        <v>40028908</v>
      </c>
      <c r="G19" s="56">
        <v>696940</v>
      </c>
      <c r="H19" s="56">
        <v>58131</v>
      </c>
      <c r="I19" s="56">
        <v>618423</v>
      </c>
      <c r="J19" s="56">
        <v>217703</v>
      </c>
      <c r="K19" s="56">
        <v>19937</v>
      </c>
      <c r="L19" s="56">
        <f>F19+(G19+H19+I19+J19)*10+K19</f>
        <v>55960815</v>
      </c>
      <c r="M19" s="56" t="e">
        <f>#REF!/#REF!*100</f>
        <v>#REF!</v>
      </c>
      <c r="N19" s="56">
        <v>96508524</v>
      </c>
      <c r="O19" s="57">
        <f>(C19-(D19+E19))/L19</f>
        <v>0.06319529120510486</v>
      </c>
      <c r="P19" s="57">
        <v>0.04</v>
      </c>
      <c r="Q19" s="57" t="str">
        <f>IF(O19&gt;P19,"ДА","НЕТ")</f>
        <v>ДА</v>
      </c>
      <c r="R19" s="57" t="s">
        <v>24</v>
      </c>
      <c r="S19" s="57" t="s">
        <v>24</v>
      </c>
      <c r="T19" s="149">
        <v>4.56</v>
      </c>
      <c r="U19" s="149">
        <v>9.08</v>
      </c>
      <c r="V19" s="149">
        <v>21.34</v>
      </c>
      <c r="W19" s="149">
        <v>11.42</v>
      </c>
      <c r="X19" s="72" t="str">
        <f>IF(V19&gt;W19,"ДА","НЕТ")</f>
        <v>ДА</v>
      </c>
      <c r="Y19" s="149">
        <v>4.37</v>
      </c>
      <c r="Z19" s="149">
        <v>9.82</v>
      </c>
      <c r="AA19" s="149">
        <v>22.16</v>
      </c>
      <c r="AB19" s="149">
        <v>15.9</v>
      </c>
      <c r="AC19" s="72" t="str">
        <f>IF(AA19&gt;AB19,"ДА","НЕТ")</f>
        <v>ДА</v>
      </c>
    </row>
    <row r="20" spans="1:29" s="23" customFormat="1" ht="53.25" customHeight="1">
      <c r="A20" s="69">
        <v>4</v>
      </c>
      <c r="B20" s="55" t="s">
        <v>45</v>
      </c>
      <c r="C20" s="56">
        <v>41090740</v>
      </c>
      <c r="D20" s="56">
        <v>1458211</v>
      </c>
      <c r="E20" s="56">
        <v>0</v>
      </c>
      <c r="F20" s="56">
        <v>158682311</v>
      </c>
      <c r="G20" s="56">
        <v>535929</v>
      </c>
      <c r="H20" s="56">
        <v>180083</v>
      </c>
      <c r="I20" s="56">
        <v>11135924</v>
      </c>
      <c r="J20" s="56">
        <v>1787996</v>
      </c>
      <c r="K20" s="56">
        <v>3085473</v>
      </c>
      <c r="L20" s="56">
        <f>F20+(G20+H20+I20+J20)*10+K20</f>
        <v>298167104</v>
      </c>
      <c r="M20" s="56" t="e">
        <f>#REF!/#REF!*100</f>
        <v>#REF!</v>
      </c>
      <c r="N20" s="56">
        <v>1165381418</v>
      </c>
      <c r="O20" s="57">
        <f>(C20-(D20+E20))/L20</f>
        <v>0.13292052834909648</v>
      </c>
      <c r="P20" s="57">
        <v>0.04</v>
      </c>
      <c r="Q20" s="57" t="str">
        <f>IF(O20&gt;P20,"ДА","НЕТ")</f>
        <v>ДА</v>
      </c>
      <c r="R20" s="57" t="s">
        <v>24</v>
      </c>
      <c r="S20" s="57" t="s">
        <v>24</v>
      </c>
      <c r="T20" s="149">
        <v>2.9</v>
      </c>
      <c r="U20" s="149">
        <v>10.15</v>
      </c>
      <c r="V20" s="149">
        <v>23.22</v>
      </c>
      <c r="W20" s="149">
        <v>11.42</v>
      </c>
      <c r="X20" s="72" t="str">
        <f>IF(V20&gt;W20,"ДА","НЕТ")</f>
        <v>ДА</v>
      </c>
      <c r="Y20" s="149">
        <v>4.33</v>
      </c>
      <c r="Z20" s="149">
        <v>10.06</v>
      </c>
      <c r="AA20" s="149">
        <v>23.11</v>
      </c>
      <c r="AB20" s="149">
        <v>15.9</v>
      </c>
      <c r="AC20" s="72" t="str">
        <f>IF(AA20&gt;AB20,"ДА","НЕТ")</f>
        <v>ДА</v>
      </c>
    </row>
    <row r="21" spans="1:29" s="23" customFormat="1" ht="45" customHeight="1">
      <c r="A21" s="69">
        <v>5</v>
      </c>
      <c r="B21" s="55" t="s">
        <v>39</v>
      </c>
      <c r="C21" s="56">
        <v>3267051</v>
      </c>
      <c r="D21" s="56">
        <v>37665</v>
      </c>
      <c r="E21" s="56">
        <v>0</v>
      </c>
      <c r="F21" s="56">
        <v>25825218</v>
      </c>
      <c r="G21" s="56">
        <v>866218</v>
      </c>
      <c r="H21" s="56">
        <v>67326</v>
      </c>
      <c r="I21" s="56">
        <v>477</v>
      </c>
      <c r="J21" s="56">
        <v>82553</v>
      </c>
      <c r="K21" s="56">
        <v>191366</v>
      </c>
      <c r="L21" s="56">
        <f>F21+(G21+H21+I21+J21)*10+K21</f>
        <v>36182324</v>
      </c>
      <c r="M21" s="56" t="e">
        <f>#REF!/#REF!*100</f>
        <v>#REF!</v>
      </c>
      <c r="N21" s="56">
        <v>151675118</v>
      </c>
      <c r="O21" s="57">
        <f>(C21-(D21+E21))/L21</f>
        <v>0.08925313918475773</v>
      </c>
      <c r="P21" s="57">
        <v>0.04</v>
      </c>
      <c r="Q21" s="57" t="str">
        <f>IF(O21&gt;P21,"ДА","НЕТ")</f>
        <v>ДА</v>
      </c>
      <c r="R21" s="57" t="s">
        <v>24</v>
      </c>
      <c r="S21" s="57" t="s">
        <v>24</v>
      </c>
      <c r="T21" s="149">
        <v>4.56</v>
      </c>
      <c r="U21" s="149">
        <v>15.27</v>
      </c>
      <c r="V21" s="149">
        <v>30.5</v>
      </c>
      <c r="W21" s="149">
        <v>11.42</v>
      </c>
      <c r="X21" s="72" t="str">
        <f>IF(V21&gt;W21,"ДА","НЕТ")</f>
        <v>ДА</v>
      </c>
      <c r="Y21" s="149">
        <v>1.1</v>
      </c>
      <c r="Z21" s="149">
        <v>12.95</v>
      </c>
      <c r="AA21" s="149">
        <v>27.87</v>
      </c>
      <c r="AB21" s="149">
        <v>15.9</v>
      </c>
      <c r="AC21" s="72" t="str">
        <f>IF(AA21&gt;AB21,"ДА","НЕТ")</f>
        <v>ДА</v>
      </c>
    </row>
    <row r="22" spans="1:29" s="23" customFormat="1" ht="45" customHeight="1">
      <c r="A22" s="69">
        <v>6</v>
      </c>
      <c r="B22" s="55" t="s">
        <v>40</v>
      </c>
      <c r="C22" s="56">
        <v>5899789</v>
      </c>
      <c r="D22" s="56">
        <v>126675</v>
      </c>
      <c r="E22" s="56">
        <v>0</v>
      </c>
      <c r="F22" s="56">
        <v>92949950</v>
      </c>
      <c r="G22" s="56">
        <v>1240390</v>
      </c>
      <c r="H22" s="56">
        <v>127178</v>
      </c>
      <c r="I22" s="56">
        <v>1358500</v>
      </c>
      <c r="J22" s="56">
        <v>557134</v>
      </c>
      <c r="K22" s="56">
        <v>350985</v>
      </c>
      <c r="L22" s="56">
        <f>F22+(G22+H22+I22+J22)*10+K22</f>
        <v>126132955</v>
      </c>
      <c r="M22" s="56" t="e">
        <f>#REF!/#REF!*100</f>
        <v>#REF!</v>
      </c>
      <c r="N22" s="56">
        <v>258313040</v>
      </c>
      <c r="O22" s="57">
        <f>(C22-(D22+E22))/L22</f>
        <v>0.04577006857565495</v>
      </c>
      <c r="P22" s="57">
        <v>0.04</v>
      </c>
      <c r="Q22" s="57" t="str">
        <f>IF(O22&gt;P22,"ДА","НЕТ")</f>
        <v>ДА</v>
      </c>
      <c r="R22" s="57" t="s">
        <v>24</v>
      </c>
      <c r="S22" s="57" t="s">
        <v>24</v>
      </c>
      <c r="T22" s="149">
        <v>5.33</v>
      </c>
      <c r="U22" s="149">
        <v>18.01</v>
      </c>
      <c r="V22" s="149">
        <v>31.34</v>
      </c>
      <c r="W22" s="149">
        <v>11.42</v>
      </c>
      <c r="X22" s="72" t="str">
        <f>IF(V22&gt;W22,"ДА","НЕТ")</f>
        <v>ДА</v>
      </c>
      <c r="Y22" s="149">
        <v>3.67</v>
      </c>
      <c r="Z22" s="149">
        <v>14.55</v>
      </c>
      <c r="AA22" s="149">
        <v>27.49</v>
      </c>
      <c r="AB22" s="149">
        <v>15.9</v>
      </c>
      <c r="AC22" s="72" t="str">
        <f>IF(AA22&gt;AB22,"ДА","НЕТ")</f>
        <v>ДА</v>
      </c>
    </row>
    <row r="23" spans="1:29" s="23" customFormat="1" ht="45" customHeight="1">
      <c r="A23" s="69">
        <v>7</v>
      </c>
      <c r="B23" s="55" t="s">
        <v>41</v>
      </c>
      <c r="C23" s="56">
        <v>259065</v>
      </c>
      <c r="D23" s="56">
        <v>3737</v>
      </c>
      <c r="E23" s="56">
        <v>0</v>
      </c>
      <c r="F23" s="56">
        <v>35939301</v>
      </c>
      <c r="G23" s="56">
        <v>413942</v>
      </c>
      <c r="H23" s="56">
        <v>22864</v>
      </c>
      <c r="I23" s="56">
        <v>123439</v>
      </c>
      <c r="J23" s="56">
        <v>562697</v>
      </c>
      <c r="K23" s="56">
        <v>24343</v>
      </c>
      <c r="L23" s="56">
        <f>F23+(G23+H23+I23+J23)*10+K23</f>
        <v>47193064</v>
      </c>
      <c r="M23" s="56" t="e">
        <f>#REF!/#REF!*100</f>
        <v>#REF!</v>
      </c>
      <c r="N23" s="56">
        <v>88326251</v>
      </c>
      <c r="O23" s="57">
        <f>(C23-(D23+E23))/L23</f>
        <v>0.005410286562449092</v>
      </c>
      <c r="P23" s="57">
        <v>0.04</v>
      </c>
      <c r="Q23" s="57" t="str">
        <f>IF(O23&gt;P23,"ДА","НЕТ")</f>
        <v>НЕТ</v>
      </c>
      <c r="R23" s="57" t="s">
        <v>24</v>
      </c>
      <c r="S23" s="57" t="s">
        <v>24</v>
      </c>
      <c r="T23" s="149">
        <v>9.13</v>
      </c>
      <c r="U23" s="149">
        <v>10.75</v>
      </c>
      <c r="V23" s="149">
        <v>16.32</v>
      </c>
      <c r="W23" s="149">
        <v>11.42</v>
      </c>
      <c r="X23" s="72" t="str">
        <f>IF(V23&gt;W23,"ДА","НЕТ")</f>
        <v>ДА</v>
      </c>
      <c r="Y23" s="149">
        <v>9.04</v>
      </c>
      <c r="Z23" s="149">
        <v>11.8</v>
      </c>
      <c r="AA23" s="149">
        <v>17.42</v>
      </c>
      <c r="AB23" s="149">
        <v>15.9</v>
      </c>
      <c r="AC23" s="72" t="str">
        <f>IF(AA23&gt;AB23,"ДА","НЕТ")</f>
        <v>ДА</v>
      </c>
    </row>
    <row r="24" spans="1:29" s="23" customFormat="1" ht="45" customHeight="1">
      <c r="A24" s="69">
        <v>8</v>
      </c>
      <c r="B24" s="55" t="s">
        <v>42</v>
      </c>
      <c r="C24" s="56">
        <v>5057455</v>
      </c>
      <c r="D24" s="56">
        <v>149535</v>
      </c>
      <c r="E24" s="56">
        <v>0</v>
      </c>
      <c r="F24" s="56">
        <v>42741214</v>
      </c>
      <c r="G24" s="56">
        <v>478063</v>
      </c>
      <c r="H24" s="56">
        <v>50507</v>
      </c>
      <c r="I24" s="56">
        <v>446360</v>
      </c>
      <c r="J24" s="56">
        <v>185582</v>
      </c>
      <c r="K24" s="56">
        <v>257436</v>
      </c>
      <c r="L24" s="56">
        <f>F24+(G24+H24+I24+J24)*10+K24</f>
        <v>54603770</v>
      </c>
      <c r="M24" s="56" t="e">
        <f>#REF!/#REF!*100</f>
        <v>#REF!</v>
      </c>
      <c r="N24" s="56">
        <v>200578643</v>
      </c>
      <c r="O24" s="57">
        <f>(C24-(D24+E24))/L24</f>
        <v>0.08988243852027067</v>
      </c>
      <c r="P24" s="57">
        <v>0.04</v>
      </c>
      <c r="Q24" s="57" t="str">
        <f>IF(O24&gt;P24,"ДА","НЕТ")</f>
        <v>ДА</v>
      </c>
      <c r="R24" s="57" t="s">
        <v>24</v>
      </c>
      <c r="S24" s="57" t="s">
        <v>24</v>
      </c>
      <c r="T24" s="149">
        <v>3.94</v>
      </c>
      <c r="U24" s="149">
        <v>13.25</v>
      </c>
      <c r="V24" s="149">
        <v>25.87</v>
      </c>
      <c r="W24" s="149">
        <v>11.42</v>
      </c>
      <c r="X24" s="72" t="str">
        <f>IF(V24&gt;W24,"ДА","НЕТ")</f>
        <v>ДА</v>
      </c>
      <c r="Y24" s="149">
        <v>3.51</v>
      </c>
      <c r="Z24" s="149">
        <v>11.6</v>
      </c>
      <c r="AA24" s="149">
        <v>24.03</v>
      </c>
      <c r="AB24" s="149">
        <v>15.9</v>
      </c>
      <c r="AC24" s="72" t="str">
        <f>IF(AA24&gt;AB24,"ДА","НЕТ")</f>
        <v>ДА</v>
      </c>
    </row>
    <row r="25" spans="1:29" s="23" customFormat="1" ht="45" customHeight="1">
      <c r="A25" s="110">
        <v>9</v>
      </c>
      <c r="B25" s="111" t="s">
        <v>43</v>
      </c>
      <c r="C25" s="112">
        <v>2397134</v>
      </c>
      <c r="D25" s="112">
        <v>19114</v>
      </c>
      <c r="E25" s="112">
        <v>0</v>
      </c>
      <c r="F25" s="112">
        <v>27670739</v>
      </c>
      <c r="G25" s="112">
        <v>554738</v>
      </c>
      <c r="H25" s="112">
        <v>67222</v>
      </c>
      <c r="I25" s="112">
        <v>85481</v>
      </c>
      <c r="J25" s="112">
        <v>486490</v>
      </c>
      <c r="K25" s="112">
        <v>0</v>
      </c>
      <c r="L25" s="112">
        <f>F25+(G25+H25+I25+J25)*10+K25</f>
        <v>39610049</v>
      </c>
      <c r="M25" s="112" t="e">
        <f>#REF!/#REF!*100</f>
        <v>#REF!</v>
      </c>
      <c r="N25" s="112">
        <v>80759625</v>
      </c>
      <c r="O25" s="113">
        <f>(C25-(D25+E25))/L25</f>
        <v>0.06003577526500914</v>
      </c>
      <c r="P25" s="113">
        <v>0.04</v>
      </c>
      <c r="Q25" s="113" t="str">
        <f>IF(O25&gt;P25,"ДА","НЕТ")</f>
        <v>ДА</v>
      </c>
      <c r="R25" s="113" t="s">
        <v>24</v>
      </c>
      <c r="S25" s="113" t="s">
        <v>24</v>
      </c>
      <c r="T25" s="152">
        <v>3.41</v>
      </c>
      <c r="U25" s="152">
        <v>12.27</v>
      </c>
      <c r="V25" s="152">
        <v>30.44</v>
      </c>
      <c r="W25" s="152">
        <v>11.42</v>
      </c>
      <c r="X25" s="116" t="str">
        <f>IF(V25&gt;W25,"ДА","НЕТ")</f>
        <v>ДА</v>
      </c>
      <c r="Y25" s="152">
        <v>3.09</v>
      </c>
      <c r="Z25" s="152">
        <v>10.67</v>
      </c>
      <c r="AA25" s="152">
        <v>28.58</v>
      </c>
      <c r="AB25" s="152">
        <v>15.9</v>
      </c>
      <c r="AC25" s="116" t="str">
        <f>IF(AA25&gt;AB25,"ДА","НЕТ")</f>
        <v>ДА</v>
      </c>
    </row>
    <row r="26" spans="1:29" s="26" customFormat="1" ht="45" customHeight="1">
      <c r="A26" s="86" t="s">
        <v>25</v>
      </c>
      <c r="B26" s="86"/>
      <c r="C26" s="46" t="s">
        <v>24</v>
      </c>
      <c r="D26" s="46" t="s">
        <v>24</v>
      </c>
      <c r="E26" s="46" t="s">
        <v>24</v>
      </c>
      <c r="F26" s="46" t="s">
        <v>24</v>
      </c>
      <c r="G26" s="46" t="s">
        <v>24</v>
      </c>
      <c r="H26" s="46" t="s">
        <v>24</v>
      </c>
      <c r="I26" s="46" t="s">
        <v>24</v>
      </c>
      <c r="J26" s="46" t="s">
        <v>24</v>
      </c>
      <c r="K26" s="46" t="s">
        <v>24</v>
      </c>
      <c r="L26" s="46" t="s">
        <v>24</v>
      </c>
      <c r="M26" s="46"/>
      <c r="N26" s="46" t="s">
        <v>24</v>
      </c>
      <c r="O26" s="46" t="s">
        <v>24</v>
      </c>
      <c r="P26" s="47" t="s">
        <v>24</v>
      </c>
      <c r="Q26" s="47" t="s">
        <v>24</v>
      </c>
      <c r="R26" s="47" t="s">
        <v>24</v>
      </c>
      <c r="S26" s="47" t="s">
        <v>24</v>
      </c>
      <c r="T26" s="153">
        <v>4.01</v>
      </c>
      <c r="U26" s="153">
        <v>11.28</v>
      </c>
      <c r="V26" s="153">
        <v>21.66</v>
      </c>
      <c r="W26" s="88" t="s">
        <v>24</v>
      </c>
      <c r="X26" s="88" t="s">
        <v>24</v>
      </c>
      <c r="Y26" s="153">
        <v>3.52</v>
      </c>
      <c r="Z26" s="153">
        <v>10.03</v>
      </c>
      <c r="AA26" s="153">
        <v>20.23</v>
      </c>
      <c r="AB26" s="88" t="s">
        <v>24</v>
      </c>
      <c r="AC26" s="88" t="s">
        <v>24</v>
      </c>
    </row>
    <row r="27" spans="1:29" s="26" customFormat="1" ht="45" customHeight="1">
      <c r="A27" s="90" t="s">
        <v>26</v>
      </c>
      <c r="B27" s="90"/>
      <c r="C27" s="78" t="s">
        <v>24</v>
      </c>
      <c r="D27" s="78" t="s">
        <v>24</v>
      </c>
      <c r="E27" s="78" t="s">
        <v>24</v>
      </c>
      <c r="F27" s="78" t="s">
        <v>24</v>
      </c>
      <c r="G27" s="78" t="s">
        <v>24</v>
      </c>
      <c r="H27" s="78" t="s">
        <v>24</v>
      </c>
      <c r="I27" s="78" t="s">
        <v>24</v>
      </c>
      <c r="J27" s="78" t="s">
        <v>24</v>
      </c>
      <c r="K27" s="78" t="s">
        <v>24</v>
      </c>
      <c r="L27" s="78" t="s">
        <v>24</v>
      </c>
      <c r="M27" s="78"/>
      <c r="N27" s="78" t="s">
        <v>24</v>
      </c>
      <c r="O27" s="78" t="s">
        <v>24</v>
      </c>
      <c r="P27" s="80" t="s">
        <v>24</v>
      </c>
      <c r="Q27" s="80" t="s">
        <v>24</v>
      </c>
      <c r="R27" s="91" t="s">
        <v>24</v>
      </c>
      <c r="S27" s="91" t="s">
        <v>24</v>
      </c>
      <c r="T27" s="150" t="s">
        <v>24</v>
      </c>
      <c r="U27" s="150" t="s">
        <v>24</v>
      </c>
      <c r="V27" s="151">
        <v>22.83</v>
      </c>
      <c r="W27" s="91" t="s">
        <v>24</v>
      </c>
      <c r="X27" s="91" t="s">
        <v>24</v>
      </c>
      <c r="Y27" s="150" t="s">
        <v>24</v>
      </c>
      <c r="Z27" s="150" t="s">
        <v>24</v>
      </c>
      <c r="AA27" s="151">
        <v>22.71</v>
      </c>
      <c r="AB27" s="91" t="s">
        <v>24</v>
      </c>
      <c r="AC27" s="91" t="s">
        <v>24</v>
      </c>
    </row>
    <row r="28" spans="1:29" s="26" customFormat="1" ht="22.5" customHeight="1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W28" s="28"/>
      <c r="X28" s="28"/>
      <c r="Y28" s="30"/>
      <c r="Z28" s="29"/>
      <c r="AA28" s="29"/>
      <c r="AB28" s="29"/>
      <c r="AC28" s="28"/>
    </row>
    <row r="29" spans="1:29" s="26" customFormat="1" ht="18.75" customHeight="1">
      <c r="A29" s="155" t="s">
        <v>12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27"/>
      <c r="N29" s="27"/>
      <c r="O29" s="29"/>
      <c r="P29" s="29"/>
      <c r="Q29" s="29"/>
      <c r="R29" s="29"/>
      <c r="S29" s="29"/>
      <c r="T29" s="29"/>
      <c r="U29" s="29"/>
      <c r="V29" s="29"/>
      <c r="W29" s="31"/>
      <c r="X29" s="29"/>
      <c r="Y29" s="30"/>
      <c r="Z29" s="30"/>
      <c r="AA29" s="2"/>
      <c r="AB29" s="2"/>
      <c r="AC29" s="30"/>
    </row>
    <row r="30" spans="1:29" s="26" customFormat="1" ht="36.75" customHeight="1">
      <c r="A30" s="32"/>
      <c r="B30" s="27"/>
      <c r="C30" s="33"/>
      <c r="D30" s="33"/>
      <c r="E30" s="33"/>
      <c r="F30" s="33"/>
      <c r="G30" s="33"/>
      <c r="H30" s="33"/>
      <c r="I30" s="33"/>
      <c r="J30" s="33"/>
      <c r="K30" s="27"/>
      <c r="L30" s="33"/>
      <c r="M30" s="41"/>
      <c r="N30" s="27"/>
      <c r="O30" s="27"/>
      <c r="P30" s="29"/>
      <c r="Q30" s="29"/>
      <c r="R30" s="29"/>
      <c r="S30" s="29"/>
      <c r="T30" s="29"/>
      <c r="U30" s="29"/>
      <c r="V30" s="29"/>
      <c r="W30" s="31"/>
      <c r="X30" s="29"/>
      <c r="Y30" s="30"/>
      <c r="Z30" s="29"/>
      <c r="AA30" s="29"/>
      <c r="AB30" s="29"/>
      <c r="AC30" s="29"/>
    </row>
    <row r="31" ht="26.25" customHeight="1"/>
    <row r="32" spans="26:29" ht="15.75" customHeight="1">
      <c r="Z32" s="34"/>
      <c r="AA32" s="35"/>
      <c r="AB32" s="36"/>
      <c r="AC32" s="36"/>
    </row>
    <row r="33" spans="1:29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  <c r="Q33" s="38"/>
      <c r="R33" s="38"/>
      <c r="S33" s="38"/>
      <c r="T33" s="38"/>
      <c r="U33" s="38"/>
      <c r="V33" s="38"/>
      <c r="W33" s="39"/>
      <c r="X33" s="38"/>
      <c r="Y33" s="38"/>
      <c r="Z33" s="38"/>
      <c r="AA33" s="38"/>
      <c r="AB33" s="38"/>
      <c r="AC33" s="38"/>
    </row>
    <row r="36" ht="15.75">
      <c r="O36" s="40"/>
    </row>
    <row r="37" ht="15.75">
      <c r="O37" s="40"/>
    </row>
    <row r="38" ht="15.75">
      <c r="O38" s="40"/>
    </row>
    <row r="39" ht="15.75">
      <c r="O39" s="40"/>
    </row>
    <row r="40" ht="15.75">
      <c r="O40" s="40"/>
    </row>
    <row r="41" ht="15.75">
      <c r="O41" s="40"/>
    </row>
    <row r="42" ht="15.75">
      <c r="O42" s="40"/>
    </row>
    <row r="43" ht="15.75">
      <c r="O43" s="40"/>
    </row>
    <row r="44" ht="15.75">
      <c r="O44" s="40"/>
    </row>
    <row r="45" ht="15.75">
      <c r="O45" s="40"/>
    </row>
    <row r="46" ht="15.75">
      <c r="O46" s="40"/>
    </row>
    <row r="47" ht="15.75">
      <c r="O47" s="40"/>
    </row>
  </sheetData>
  <sheetProtection/>
  <mergeCells count="59">
    <mergeCell ref="T17:T18"/>
    <mergeCell ref="U17:U18"/>
    <mergeCell ref="S17:S18"/>
    <mergeCell ref="A33:O33"/>
    <mergeCell ref="A29:L29"/>
    <mergeCell ref="R17:R18"/>
    <mergeCell ref="A27:B27"/>
    <mergeCell ref="A26:B26"/>
    <mergeCell ref="A17:A18"/>
    <mergeCell ref="A9:AC9"/>
    <mergeCell ref="D12:D13"/>
    <mergeCell ref="B11:B13"/>
    <mergeCell ref="C12:C13"/>
    <mergeCell ref="G12:J12"/>
    <mergeCell ref="X12:X13"/>
    <mergeCell ref="Q12:Q13"/>
    <mergeCell ref="R12:R13"/>
    <mergeCell ref="L12:L13"/>
    <mergeCell ref="AC12:AC13"/>
    <mergeCell ref="C11:S11"/>
    <mergeCell ref="T11:X11"/>
    <mergeCell ref="T12:T13"/>
    <mergeCell ref="K12:K13"/>
    <mergeCell ref="O12:O13"/>
    <mergeCell ref="A15:A16"/>
    <mergeCell ref="F12:F13"/>
    <mergeCell ref="S15:S16"/>
    <mergeCell ref="E12:E13"/>
    <mergeCell ref="S12:S13"/>
    <mergeCell ref="P12:P13"/>
    <mergeCell ref="A11:A13"/>
    <mergeCell ref="N12:N13"/>
    <mergeCell ref="W17:W18"/>
    <mergeCell ref="W15:W16"/>
    <mergeCell ref="Z17:Z18"/>
    <mergeCell ref="Y11:AC11"/>
    <mergeCell ref="X15:X16"/>
    <mergeCell ref="V15:V16"/>
    <mergeCell ref="Z12:Z13"/>
    <mergeCell ref="AA17:AA18"/>
    <mergeCell ref="U15:U16"/>
    <mergeCell ref="U12:U13"/>
    <mergeCell ref="W12:W13"/>
    <mergeCell ref="V12:V13"/>
    <mergeCell ref="AB12:AB13"/>
    <mergeCell ref="X17:X18"/>
    <mergeCell ref="V17:V18"/>
    <mergeCell ref="AA15:AA16"/>
    <mergeCell ref="Y17:Y18"/>
    <mergeCell ref="AC15:AC16"/>
    <mergeCell ref="T15:T16"/>
    <mergeCell ref="R15:R16"/>
    <mergeCell ref="AA12:AA13"/>
    <mergeCell ref="Y12:Y13"/>
    <mergeCell ref="AC17:AC18"/>
    <mergeCell ref="AB17:AB18"/>
    <mergeCell ref="AB15:AB16"/>
    <mergeCell ref="Y15:Y16"/>
    <mergeCell ref="Z15:Z16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Ashim.A</dc:creator>
  <cp:keywords/>
  <dc:description/>
  <cp:lastModifiedBy>Алуа Таженова</cp:lastModifiedBy>
  <cp:lastPrinted>2012-08-28T12:13:23Z</cp:lastPrinted>
  <dcterms:created xsi:type="dcterms:W3CDTF">2011-01-27T05:39:25Z</dcterms:created>
  <dcterms:modified xsi:type="dcterms:W3CDTF">2019-06-01T09:58:45Z</dcterms:modified>
  <cp:category/>
  <cp:version/>
  <cp:contentType/>
  <cp:contentStatus/>
</cp:coreProperties>
</file>